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maldondistrictcouncil.sharepoint.com/sites/StrategyPerformanceandGovernanceDirectorate/Planning Policy/AMR/AMR 2021 - 2022/"/>
    </mc:Choice>
  </mc:AlternateContent>
  <xr:revisionPtr revIDLastSave="309" documentId="8_{E012128D-EDFC-4552-9E0D-FC8E13A9598B}" xr6:coauthVersionLast="46" xr6:coauthVersionMax="46" xr10:uidLastSave="{189BD1C2-B70E-4E75-9AD3-704AD71CCCF8}"/>
  <bookViews>
    <workbookView xWindow="-108" yWindow="-108" windowWidth="23256" windowHeight="12576" tabRatio="601" firstSheet="1" activeTab="3" xr2:uid="{E2B71D36-0F33-45E3-B7A7-6475C9D4DBBE}"/>
  </bookViews>
  <sheets>
    <sheet name="Definitions" sheetId="6" r:id="rId1"/>
    <sheet name="WIndfall" sheetId="1" r:id="rId2"/>
    <sheet name="Allocated sites" sheetId="3" r:id="rId3"/>
    <sheet name="Summary and Calcs" sheetId="2" r:id="rId4"/>
    <sheet name="Bedrooms" sheetId="4" r:id="rId5"/>
    <sheet name="Expiries" sheetId="12" r:id="rId6"/>
  </sheets>
  <externalReferences>
    <externalReference r:id="rId7"/>
  </externalReferences>
  <definedNames>
    <definedName name="_xlnm._FilterDatabase" localSheetId="2" hidden="1">'Allocated sites'!$A$1:$AN$107</definedName>
    <definedName name="_xlnm._FilterDatabase" localSheetId="3" hidden="1">'Summary and Calcs'!$AT$1:$AV$66</definedName>
    <definedName name="_xlnm._FilterDatabase" localSheetId="1" hidden="1">WIndfall!$A$1:$BU$354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6" i="3" l="1"/>
  <c r="G46" i="2" l="1"/>
  <c r="D46" i="2"/>
  <c r="G35" i="2"/>
  <c r="AC13" i="3" l="1"/>
  <c r="AD3" i="3"/>
  <c r="AD4" i="3"/>
  <c r="AD5" i="3"/>
  <c r="AD8" i="3"/>
  <c r="AD9" i="3"/>
  <c r="AD10" i="3"/>
  <c r="AD11" i="3"/>
  <c r="AD12" i="3"/>
  <c r="AD2" i="3"/>
  <c r="AF351" i="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 i="1"/>
  <c r="AF4" i="1"/>
  <c r="AF5" i="1"/>
  <c r="AF6" i="1"/>
  <c r="AF7" i="1"/>
  <c r="AF2" i="1"/>
  <c r="AE352" i="1"/>
  <c r="AK352" i="1"/>
  <c r="AD13" i="3" l="1"/>
  <c r="E11" i="12" l="1"/>
  <c r="X352" i="1" l="1"/>
  <c r="W13" i="3"/>
  <c r="AA13" i="3" l="1"/>
  <c r="Z13" i="3"/>
  <c r="Y13" i="3"/>
  <c r="X13" i="3"/>
  <c r="AB13" i="3"/>
  <c r="B6" i="2" l="1"/>
  <c r="H50" i="2"/>
  <c r="AL13" i="3"/>
  <c r="H35" i="2"/>
  <c r="D35" i="2"/>
  <c r="AP352" i="1" l="1"/>
  <c r="AN13" i="3"/>
  <c r="K18" i="2" l="1"/>
  <c r="AN352" i="1"/>
  <c r="K4" i="2" s="1"/>
  <c r="AD352" i="1" l="1"/>
  <c r="AC352" i="1"/>
  <c r="AB352" i="1"/>
  <c r="AA352" i="1"/>
  <c r="Z352" i="1"/>
  <c r="AF352" i="1" l="1"/>
  <c r="C9" i="4" l="1"/>
  <c r="B65" i="2" l="1"/>
  <c r="N65" i="2" l="1"/>
  <c r="M65" i="2"/>
  <c r="L65" i="2"/>
  <c r="G65" i="2"/>
  <c r="H64" i="2"/>
  <c r="I64" i="2" s="1"/>
  <c r="H63" i="2"/>
  <c r="I63" i="2" s="1"/>
  <c r="H62" i="2"/>
  <c r="I62" i="2" s="1"/>
  <c r="H61" i="2"/>
  <c r="I61" i="2" s="1"/>
  <c r="H60" i="2"/>
  <c r="I60" i="2" s="1"/>
  <c r="H59" i="2"/>
  <c r="I59" i="2" s="1"/>
  <c r="H58" i="2"/>
  <c r="I58" i="2" s="1"/>
  <c r="H57" i="2"/>
  <c r="I57" i="2" s="1"/>
  <c r="H56" i="2"/>
  <c r="I56" i="2" s="1"/>
  <c r="H55" i="2"/>
  <c r="I55" i="2" s="1"/>
  <c r="H54" i="2"/>
  <c r="I54" i="2" s="1"/>
  <c r="H53" i="2"/>
  <c r="I53" i="2" s="1"/>
  <c r="H52" i="2"/>
  <c r="I52" i="2" s="1"/>
  <c r="H51" i="2"/>
  <c r="I51" i="2" s="1"/>
  <c r="I50" i="2"/>
  <c r="H49" i="2"/>
  <c r="I49" i="2" s="1"/>
  <c r="H48" i="2"/>
  <c r="I48" i="2" s="1"/>
  <c r="H47" i="2"/>
  <c r="I47" i="2" s="1"/>
  <c r="H46" i="2"/>
  <c r="I46" i="2" s="1"/>
  <c r="H45" i="2"/>
  <c r="I45" i="2" s="1"/>
  <c r="H44" i="2"/>
  <c r="I44" i="2" s="1"/>
  <c r="H43" i="2"/>
  <c r="I43" i="2" s="1"/>
  <c r="H42" i="2"/>
  <c r="I42" i="2" s="1"/>
  <c r="H41" i="2"/>
  <c r="I41" i="2" s="1"/>
  <c r="H40" i="2"/>
  <c r="I40" i="2" s="1"/>
  <c r="H39" i="2"/>
  <c r="I39" i="2" s="1"/>
  <c r="H38" i="2"/>
  <c r="I38" i="2" s="1"/>
  <c r="H37" i="2"/>
  <c r="I37" i="2" s="1"/>
  <c r="H36" i="2"/>
  <c r="I36" i="2" s="1"/>
  <c r="I35" i="2"/>
  <c r="H34" i="2"/>
  <c r="I34" i="2" s="1"/>
  <c r="H33" i="2"/>
  <c r="I33" i="2" s="1"/>
  <c r="H32" i="2"/>
  <c r="I32" i="2" s="1"/>
  <c r="E33" i="2"/>
  <c r="F33" i="2" s="1"/>
  <c r="E34" i="2"/>
  <c r="F34" i="2" s="1"/>
  <c r="E35" i="2"/>
  <c r="E36" i="2"/>
  <c r="F36" i="2" s="1"/>
  <c r="E37" i="2"/>
  <c r="F37" i="2" s="1"/>
  <c r="E38" i="2"/>
  <c r="F38" i="2" s="1"/>
  <c r="E39" i="2"/>
  <c r="F39" i="2" s="1"/>
  <c r="E40" i="2"/>
  <c r="E41" i="2"/>
  <c r="F41" i="2" s="1"/>
  <c r="E42" i="2"/>
  <c r="F42" i="2" s="1"/>
  <c r="E43" i="2"/>
  <c r="F43" i="2" s="1"/>
  <c r="E44" i="2"/>
  <c r="F44" i="2" s="1"/>
  <c r="E45" i="2"/>
  <c r="F45" i="2" s="1"/>
  <c r="E46" i="2"/>
  <c r="E47" i="2"/>
  <c r="F47" i="2" s="1"/>
  <c r="E48" i="2"/>
  <c r="F48" i="2" s="1"/>
  <c r="E49" i="2"/>
  <c r="F49" i="2" s="1"/>
  <c r="E50" i="2"/>
  <c r="F50" i="2" s="1"/>
  <c r="E51" i="2"/>
  <c r="F51" i="2" s="1"/>
  <c r="E52" i="2"/>
  <c r="F52" i="2" s="1"/>
  <c r="E53" i="2"/>
  <c r="F53" i="2" s="1"/>
  <c r="E54" i="2"/>
  <c r="F54" i="2" s="1"/>
  <c r="E55" i="2"/>
  <c r="F55" i="2" s="1"/>
  <c r="E56" i="2"/>
  <c r="F56" i="2" s="1"/>
  <c r="E57" i="2"/>
  <c r="F57" i="2" s="1"/>
  <c r="E58" i="2"/>
  <c r="F58" i="2" s="1"/>
  <c r="E59" i="2"/>
  <c r="F59" i="2" s="1"/>
  <c r="E60" i="2"/>
  <c r="F60" i="2" s="1"/>
  <c r="E61" i="2"/>
  <c r="F61" i="2" s="1"/>
  <c r="E62" i="2"/>
  <c r="F62" i="2" s="1"/>
  <c r="E63" i="2"/>
  <c r="F63" i="2" s="1"/>
  <c r="E64" i="2"/>
  <c r="F64" i="2" s="1"/>
  <c r="D40" i="2"/>
  <c r="E32" i="2"/>
  <c r="C65" i="2"/>
  <c r="O56" i="2" l="1"/>
  <c r="S64" i="2" s="1"/>
  <c r="O52" i="2"/>
  <c r="O48" i="2"/>
  <c r="O44" i="2"/>
  <c r="O59" i="2"/>
  <c r="O51" i="2"/>
  <c r="O58" i="2"/>
  <c r="O50" i="2"/>
  <c r="O42" i="2"/>
  <c r="O43" i="2"/>
  <c r="O49" i="2"/>
  <c r="O41" i="2"/>
  <c r="S63" i="2" s="1"/>
  <c r="O57" i="2"/>
  <c r="O34" i="2"/>
  <c r="O36" i="2"/>
  <c r="O60" i="2"/>
  <c r="O64" i="2"/>
  <c r="O62" i="2"/>
  <c r="O54" i="2"/>
  <c r="O38" i="2"/>
  <c r="O33" i="2"/>
  <c r="O61" i="2"/>
  <c r="O53" i="2"/>
  <c r="O45" i="2"/>
  <c r="O37" i="2"/>
  <c r="O63" i="2"/>
  <c r="O55" i="2"/>
  <c r="O47" i="2"/>
  <c r="O39" i="2"/>
  <c r="F46" i="2"/>
  <c r="O46" i="2" s="1"/>
  <c r="H65" i="2"/>
  <c r="I65" i="2" s="1"/>
  <c r="D65" i="2"/>
  <c r="F40" i="2"/>
  <c r="O40" i="2" s="1"/>
  <c r="E65" i="2"/>
  <c r="F35" i="2"/>
  <c r="O35" i="2" s="1"/>
  <c r="F32" i="2"/>
  <c r="O32" i="2" s="1"/>
  <c r="S43" i="2" s="1"/>
  <c r="P43" i="2" l="1"/>
  <c r="S42" i="2"/>
  <c r="P45" i="2"/>
  <c r="S55" i="2"/>
  <c r="P58" i="2"/>
  <c r="S46" i="2"/>
  <c r="P51" i="2"/>
  <c r="S35" i="2"/>
  <c r="P53" i="2"/>
  <c r="S54" i="2"/>
  <c r="P60" i="2"/>
  <c r="S50" i="2"/>
  <c r="P46" i="2"/>
  <c r="S32" i="2"/>
  <c r="P33" i="2"/>
  <c r="S58" i="2"/>
  <c r="P32" i="2"/>
  <c r="P35" i="2"/>
  <c r="S34" i="2"/>
  <c r="P54" i="2"/>
  <c r="S59" i="2"/>
  <c r="P49" i="2"/>
  <c r="S49" i="2"/>
  <c r="P48" i="2"/>
  <c r="S56" i="2"/>
  <c r="P50" i="2"/>
  <c r="S41" i="2"/>
  <c r="P61" i="2"/>
  <c r="S61" i="2"/>
  <c r="P63" i="2"/>
  <c r="S52" i="2"/>
  <c r="P62" i="2"/>
  <c r="S39" i="2"/>
  <c r="P52" i="2"/>
  <c r="S40" i="2"/>
  <c r="P36" i="2"/>
  <c r="S44" i="2"/>
  <c r="P34" i="2"/>
  <c r="S48" i="2"/>
  <c r="P39" i="2"/>
  <c r="S37" i="2"/>
  <c r="P57" i="2"/>
  <c r="S38" i="2"/>
  <c r="P59" i="2"/>
  <c r="S47" i="2"/>
  <c r="P47" i="2"/>
  <c r="S36" i="2"/>
  <c r="P38" i="2"/>
  <c r="S57" i="2"/>
  <c r="P44" i="2"/>
  <c r="S60" i="2"/>
  <c r="P55" i="2"/>
  <c r="S45" i="2"/>
  <c r="P40" i="2"/>
  <c r="S33" i="2"/>
  <c r="P37" i="2"/>
  <c r="S51" i="2"/>
  <c r="P64" i="2"/>
  <c r="S53" i="2"/>
  <c r="P42" i="2"/>
  <c r="S62" i="2"/>
  <c r="F65" i="2"/>
  <c r="O3" i="2" l="1"/>
  <c r="AI352" i="1"/>
  <c r="AH352" i="1"/>
  <c r="AG352" i="1"/>
  <c r="AG13" i="3"/>
  <c r="AF13" i="3"/>
  <c r="Q3" i="2" l="1"/>
  <c r="R3" i="2"/>
  <c r="AM352" i="1" l="1"/>
  <c r="T352" i="1"/>
  <c r="V352" i="1"/>
  <c r="Y352" i="1"/>
  <c r="W352" i="1" l="1"/>
  <c r="U352" i="1"/>
  <c r="S13" i="3"/>
  <c r="AK13" i="3" l="1"/>
  <c r="AI13" i="3"/>
  <c r="AE13" i="3"/>
  <c r="P3" i="2" s="1"/>
  <c r="J4" i="2" l="1"/>
  <c r="B9" i="4"/>
  <c r="T3" i="3" l="1"/>
  <c r="T4" i="3"/>
  <c r="T2" i="3"/>
  <c r="AJ13" i="3" l="1"/>
  <c r="AL352" i="1"/>
  <c r="T13" i="3"/>
  <c r="P13" i="3"/>
  <c r="N3" i="2" l="1"/>
  <c r="M3" i="2"/>
  <c r="K3" i="2"/>
  <c r="L3" i="2" l="1"/>
  <c r="B26" i="2"/>
  <c r="B25" i="2" l="1"/>
  <c r="B28" i="2" s="1"/>
  <c r="B29" i="2" l="1"/>
  <c r="B5" i="2"/>
  <c r="B10" i="2" s="1"/>
  <c r="B20" i="2" l="1"/>
  <c r="B14" i="2"/>
  <c r="B16" i="2" s="1"/>
  <c r="B21" i="2" l="1"/>
  <c r="B22" i="2" s="1"/>
  <c r="F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Leonie Alpin</author>
  </authors>
  <commentList>
    <comment ref="A1" authorId="0" shapeId="0" xr:uid="{99431B6C-2AD4-46C2-9510-D07C81213F3E}">
      <text>
        <r>
          <rPr>
            <b/>
            <sz val="9"/>
            <color indexed="81"/>
            <rFont val="Tahoma"/>
            <family val="2"/>
          </rPr>
          <t>Leonie Alpin:</t>
        </r>
        <r>
          <rPr>
            <sz val="9"/>
            <color indexed="81"/>
            <rFont val="Tahoma"/>
            <family val="2"/>
          </rPr>
          <t xml:space="preserve">
add 18-19 perms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Leonie Alpin</author>
  </authors>
  <commentList>
    <comment ref="A1" authorId="0" shapeId="0" xr:uid="{86B4648C-6F2E-449F-9BDA-3B6F3522F4B4}">
      <text>
        <r>
          <rPr>
            <b/>
            <sz val="9"/>
            <color indexed="81"/>
            <rFont val="Tahoma"/>
            <family val="2"/>
          </rPr>
          <t>Leonie Alpin:</t>
        </r>
        <r>
          <rPr>
            <sz val="9"/>
            <color indexed="81"/>
            <rFont val="Tahoma"/>
            <family val="2"/>
          </rPr>
          <t xml:space="preserve">
add 18-19 perms</t>
        </r>
      </text>
    </comment>
  </commentList>
</comments>
</file>

<file path=xl/sharedStrings.xml><?xml version="1.0" encoding="utf-8"?>
<sst xmlns="http://schemas.openxmlformats.org/spreadsheetml/2006/main" count="4097" uniqueCount="1588">
  <si>
    <t>INSTRUCTIONS:</t>
  </si>
  <si>
    <t>Scroll down for definitions: PDL, Deliverable, Brownfield Land Register Regs 2017, Covid pp extensions; major sites street names list</t>
  </si>
  <si>
    <t>Formulas - the summary and Calculations tables have been set up with formulas to draw information from the windfall and allocated sites spreadsheets.</t>
  </si>
  <si>
    <t>Previously developed land:</t>
  </si>
  <si>
    <t>To take information from one spreadsheet to another you click in the box you want the calculation to appear in and type in the formula box =SUM then go to the sheet you are picking the sum up from and click in the relevant box, you write your calculation from that point so =SUM(WIndfall!AN287+'Allocated sites'!AJ13) brings the total completions from both the windfall and allocated spreadsheets.  Your calculation needs to be in a bracket.</t>
  </si>
  <si>
    <t>Land which is or was occupied by a permanent structure, including the curtilage of the developed land (although it should not be assumed that the whole of the curtilage should be developed) and any associated fixed surface infrastructure.</t>
  </si>
  <si>
    <t>For parish totals you will need to put the name of the parish in "" and it must always be spelt in the same way.  In order to freeze the lines of the calculation put a $ sign in from of the column and row details.</t>
  </si>
  <si>
    <t>PDL excludes:</t>
  </si>
  <si>
    <t>1/ land that is or was last occupied by agricultural or forestry buildings;</t>
  </si>
  <si>
    <r>
      <t xml:space="preserve">2/ land that has been developed for </t>
    </r>
    <r>
      <rPr>
        <b/>
        <sz val="11"/>
        <color rgb="FF000000"/>
        <rFont val="Calibri"/>
        <family val="2"/>
      </rPr>
      <t xml:space="preserve">minerals extraction or waste disposal </t>
    </r>
    <r>
      <rPr>
        <sz val="11"/>
        <color rgb="FF000000"/>
        <rFont val="Calibri"/>
        <family val="2"/>
      </rPr>
      <t>by landfill, where provision for restoration has been made through development control procedures;</t>
    </r>
  </si>
  <si>
    <r>
      <t xml:space="preserve">3/ land in built-up areas such as </t>
    </r>
    <r>
      <rPr>
        <b/>
        <sz val="11"/>
        <color rgb="FF000000"/>
        <rFont val="Calibri"/>
        <family val="2"/>
      </rPr>
      <t>residential gardens</t>
    </r>
    <r>
      <rPr>
        <sz val="11"/>
        <color rgb="FF000000"/>
        <rFont val="Calibri"/>
        <family val="2"/>
      </rPr>
      <t>, parks, recreation grounds and allotments; and</t>
    </r>
  </si>
  <si>
    <r>
      <t xml:space="preserve">4/ land that was previously-developed but where the remains of the permanent structure or fixed surface structure have </t>
    </r>
    <r>
      <rPr>
        <b/>
        <sz val="11"/>
        <color rgb="FF000000"/>
        <rFont val="Calibri"/>
        <family val="2"/>
      </rPr>
      <t>blended into the landscape</t>
    </r>
    <r>
      <rPr>
        <sz val="11"/>
        <color rgb="FF000000"/>
        <rFont val="Calibri"/>
        <family val="2"/>
      </rPr>
      <t>.</t>
    </r>
  </si>
  <si>
    <t>NPPF 2019 Annexe 2 page 70</t>
  </si>
  <si>
    <t>Previous definition - NPPF 2012</t>
  </si>
  <si>
    <r>
      <t>Previously developed land:  Land which is or was occupied by a permanent</t>
    </r>
    <r>
      <rPr>
        <sz val="11"/>
        <color rgb="FF000000"/>
        <rFont val="Calibri"/>
        <family val="2"/>
      </rPr>
      <t xml:space="preserve"> </t>
    </r>
    <r>
      <rPr>
        <sz val="11"/>
        <color rgb="FF000000"/>
        <rFont val="Calibri"/>
        <family val="2"/>
      </rPr>
      <t>structure, including the curtilage of the developed land (although it should not be</t>
    </r>
    <r>
      <rPr>
        <sz val="11"/>
        <color rgb="FF000000"/>
        <rFont val="Calibri"/>
        <family val="2"/>
      </rPr>
      <t xml:space="preserve"> </t>
    </r>
    <r>
      <rPr>
        <sz val="11"/>
        <color rgb="FF000000"/>
        <rFont val="Calibri"/>
        <family val="2"/>
      </rPr>
      <t>assumed that the whole of the curtilage should be developed) and any associated</t>
    </r>
    <r>
      <rPr>
        <sz val="11"/>
        <color rgb="FF000000"/>
        <rFont val="Calibri"/>
        <family val="2"/>
      </rPr>
      <t xml:space="preserve"> </t>
    </r>
    <r>
      <rPr>
        <sz val="11"/>
        <color rgb="FF000000"/>
        <rFont val="Calibri"/>
        <family val="2"/>
      </rPr>
      <t>fixed surface infrastructure. This excludes:</t>
    </r>
  </si>
  <si>
    <r>
      <t>1/ land that is or has been occupied by</t>
    </r>
    <r>
      <rPr>
        <sz val="11"/>
        <color rgb="FF000000"/>
        <rFont val="Calibri"/>
        <family val="2"/>
      </rPr>
      <t xml:space="preserve"> </t>
    </r>
    <r>
      <rPr>
        <sz val="11"/>
        <color rgb="FF000000"/>
        <rFont val="Calibri"/>
        <family val="2"/>
      </rPr>
      <t xml:space="preserve">agricultural or forestry buildings; </t>
    </r>
    <r>
      <rPr>
        <sz val="11"/>
        <color rgb="FF000000"/>
        <rFont val="Calibri"/>
        <family val="2"/>
      </rPr>
      <t xml:space="preserve"> </t>
    </r>
  </si>
  <si>
    <r>
      <t>2/ land that has been developed for minerals</t>
    </r>
    <r>
      <rPr>
        <sz val="11"/>
        <color rgb="FF000000"/>
        <rFont val="Calibri"/>
        <family val="2"/>
      </rPr>
      <t xml:space="preserve"> </t>
    </r>
    <r>
      <rPr>
        <sz val="11"/>
        <color rgb="FF000000"/>
        <rFont val="Calibri"/>
        <family val="2"/>
      </rPr>
      <t xml:space="preserve">extraction or waste disposal by landfill </t>
    </r>
    <r>
      <rPr>
        <strike/>
        <sz val="11"/>
        <color rgb="FF000000"/>
        <rFont val="Calibri"/>
        <family val="2"/>
      </rPr>
      <t>purposes</t>
    </r>
    <r>
      <rPr>
        <sz val="11"/>
        <color rgb="FF000000"/>
        <rFont val="Calibri"/>
        <family val="2"/>
      </rPr>
      <t xml:space="preserve"> where provision for restoration</t>
    </r>
    <r>
      <rPr>
        <sz val="11"/>
        <color rgb="FF000000"/>
        <rFont val="Calibri"/>
        <family val="2"/>
      </rPr>
      <t xml:space="preserve"> </t>
    </r>
    <r>
      <rPr>
        <sz val="11"/>
        <color rgb="FF000000"/>
        <rFont val="Calibri"/>
        <family val="2"/>
      </rPr>
      <t>has been made through development control procedures;</t>
    </r>
  </si>
  <si>
    <r>
      <t>3/ land in built-up areas</t>
    </r>
    <r>
      <rPr>
        <sz val="11"/>
        <color rgb="FF000000"/>
        <rFont val="Calibri"/>
        <family val="2"/>
      </rPr>
      <t xml:space="preserve"> </t>
    </r>
    <r>
      <rPr>
        <sz val="11"/>
        <color rgb="FF000000"/>
        <rFont val="Calibri"/>
        <family val="2"/>
      </rPr>
      <t>such as private residential gardens, parks, recreation grounds and allotments; and</t>
    </r>
  </si>
  <si>
    <r>
      <t>4/ land that was previously-developed but where the remains of the permanent</t>
    </r>
    <r>
      <rPr>
        <sz val="11"/>
        <color rgb="FF000000"/>
        <rFont val="Calibri"/>
        <family val="2"/>
      </rPr>
      <t xml:space="preserve"> </t>
    </r>
    <r>
      <rPr>
        <sz val="11"/>
        <color rgb="FF000000"/>
        <rFont val="Calibri"/>
        <family val="2"/>
      </rPr>
      <t xml:space="preserve">structure or fixed surface structure have blended into the landscape </t>
    </r>
    <r>
      <rPr>
        <strike/>
        <sz val="11"/>
        <color rgb="FF000000"/>
        <rFont val="Calibri"/>
        <family val="2"/>
      </rPr>
      <t>in the process</t>
    </r>
    <r>
      <rPr>
        <strike/>
        <sz val="11"/>
        <color rgb="FF000000"/>
        <rFont val="Calibri"/>
        <family val="2"/>
      </rPr>
      <t xml:space="preserve"> </t>
    </r>
    <r>
      <rPr>
        <strike/>
        <sz val="11"/>
        <color rgb="FF000000"/>
        <rFont val="Calibri"/>
        <family val="2"/>
      </rPr>
      <t>of time</t>
    </r>
    <r>
      <rPr>
        <sz val="11"/>
        <color rgb="FF000000"/>
        <rFont val="Calibri"/>
        <family val="2"/>
      </rPr>
      <t>.</t>
    </r>
  </si>
  <si>
    <t>Deliverable:</t>
  </si>
  <si>
    <t xml:space="preserve">To be considered deliverable, sites for housing should be available now, offer a suitable location for development now, and be achievable with a realistic prospect that housing will be delivered on the site within five years. </t>
  </si>
  <si>
    <t>In particular:</t>
  </si>
  <si>
    <t>a) sites which do not involve major development and have planning permission, and all sites with detailed planning permission, should be considered deliverable until permission expires, unless there is clear evidence that homes will not be delivered within five years (for example because they are no longer viable, there is no longer a demand for the type of units or sites have long term phasing plans).</t>
  </si>
  <si>
    <t xml:space="preserve">b) where a site has outline planning permission for major development, has been allocated in a development plan, has a grant of permission in principle, or is identified on a brownfield register, it should only be considered deliverable where there is clear evidence that housing completions willbegin on site within 5 years. </t>
  </si>
  <si>
    <t>NPPF 2019, Annexe 2, Page 66</t>
  </si>
  <si>
    <t>Brownfield Land Register Regs 2017</t>
  </si>
  <si>
    <t>(1) The criteria referred to in paragraph (1)(b) of regulation 3 are, in relation to each parcel of land—</t>
  </si>
  <si>
    <t>(a)the land has an area of at least 0.25 hectares or is capable of supporting at least 5 dwellings;</t>
  </si>
  <si>
    <t>(b)the land is suitable for residential development;</t>
  </si>
  <si>
    <t>(c)the land is available for residential development; and</t>
  </si>
  <si>
    <t>(d)residential development of the land is achievable.</t>
  </si>
  <si>
    <t>“suitable for residential development” in relation to any land means that the land at the entry date—</t>
  </si>
  <si>
    <t>(a) has been allocated in a local development plan document for residential development;</t>
  </si>
  <si>
    <t>(b) has planning permission for residential development;</t>
  </si>
  <si>
    <t>(c) has a grant of permission in principle for residential development; or</t>
  </si>
  <si>
    <t>(d) is, in the opinion of the local planning authority, appropriate for residential development, having regard to—</t>
  </si>
  <si>
    <t>(i) any adverse impact on—</t>
  </si>
  <si>
    <t>(aa) the natural environment;</t>
  </si>
  <si>
    <t>(bb) the local built environment, including in particular on heritage assets;</t>
  </si>
  <si>
    <t>(ii) any adverse impact on the local amenity which such development might cause for intended occupiers of the development or for occupiers of neighbouring properties; and</t>
  </si>
  <si>
    <t>(iii) any relevant representations received.</t>
  </si>
  <si>
    <t>Covid Extension to expiry periods Business and Planning Act 2020 (July 2020 in Parliament)</t>
  </si>
  <si>
    <r>
      <t>Full/Reserved matters</t>
    </r>
    <r>
      <rPr>
        <sz val="11"/>
        <color rgb="FF000000"/>
        <rFont val="Calibri"/>
        <family val="2"/>
      </rPr>
      <t xml:space="preserve">: Permissions with a commencement condition due to expire between the date the </t>
    </r>
    <r>
      <rPr>
        <sz val="11"/>
        <color rgb="FF000000"/>
        <rFont val="Calibri"/>
        <family val="2"/>
      </rPr>
      <t xml:space="preserve">Business and Planning Act 2020 comes into force = 28 days after Royal Assent (s17, inserts s93A into T&amp;CPAct 1990) </t>
    </r>
    <r>
      <rPr>
        <sz val="11"/>
        <color rgb="FF000000"/>
        <rFont val="Calibri"/>
        <family val="2"/>
      </rPr>
      <t>and 31 December 2020, extends commencement period to 1 May 2021</t>
    </r>
  </si>
  <si>
    <t>PP EXPIRING mid AUG-31 DEC 2020 ARE EXTENDED TO 1 MAY 2021</t>
  </si>
  <si>
    <t>Unimplemented planning permission with time limits for implementation between 23 March and 28 days after royal assent of B&amp;P Act are restored and time limit extended to 1 May 2021 subject to Additional Environmental Approval being granted.</t>
  </si>
  <si>
    <t>PP EXIRING 23 MARCH TO ACT COMMENCEMENT - EXTENDED TO 1 MAY 2021 IF HAVE AE APPROVAL</t>
  </si>
  <si>
    <r>
      <t xml:space="preserve">Outline permissions: </t>
    </r>
    <r>
      <rPr>
        <sz val="11"/>
        <color rgb="FF000000"/>
        <rFont val="Calibri"/>
        <family val="2"/>
      </rPr>
      <t>(s18 B&amp;P Act 2020 inserts s93D into The Act 1990) where deadline for RM application deadline falls between 23 March 2020 and 31 December 2020, the deadline for RM appliaction submission is extended to 1 April 2020.</t>
    </r>
  </si>
  <si>
    <t>PP EXPIRING 23 MARCH TO 31 DEC EXTENDED TO 1 MAY 2021</t>
  </si>
  <si>
    <t>Listed Building Consent: (S19 B&amp;P Act 2020 inserts s18A into Planning (Listed Buildings and Conservation Areas) Act 1990 ) commencement period expiring 23 March to 31 Dec 2020 extended to 1 MAY 2021</t>
  </si>
  <si>
    <t>s17-19 come into force - at the end of the period of 28 days beginning with the day on which this Act is passed.</t>
  </si>
  <si>
    <t xml:space="preserve"> Major Sites Street Names</t>
  </si>
  <si>
    <t>S2a</t>
  </si>
  <si>
    <t>Taylor Wimpey</t>
  </si>
  <si>
    <t>Stirling close</t>
  </si>
  <si>
    <t> </t>
  </si>
  <si>
    <t>Handley Gardens</t>
  </si>
  <si>
    <t>Whitley Place</t>
  </si>
  <si>
    <t>Maldon</t>
  </si>
  <si>
    <t>Spitfire rd</t>
  </si>
  <si>
    <t>Lancaster ave</t>
  </si>
  <si>
    <t>Gladiator Close</t>
  </si>
  <si>
    <t>Lincoln Way</t>
  </si>
  <si>
    <t>S2c</t>
  </si>
  <si>
    <t>Linden</t>
  </si>
  <si>
    <t>Ben Coby Avenue</t>
  </si>
  <si>
    <t>Mons Way</t>
  </si>
  <si>
    <t>Embleton Close</t>
  </si>
  <si>
    <t>Corbett close</t>
  </si>
  <si>
    <t>S2e</t>
  </si>
  <si>
    <t>Bellway</t>
  </si>
  <si>
    <t>Lewis Way</t>
  </si>
  <si>
    <t>Heybridge</t>
  </si>
  <si>
    <t>Barbrook Ave</t>
  </si>
  <si>
    <t>Myall Close</t>
  </si>
  <si>
    <t>Hinton Close</t>
  </si>
  <si>
    <t>Miller grove</t>
  </si>
  <si>
    <t>S2f</t>
  </si>
  <si>
    <t>Persimmon</t>
  </si>
  <si>
    <t>Swifts Bld</t>
  </si>
  <si>
    <t>Sharpes Meadow</t>
  </si>
  <si>
    <t>Heybridge Woods View</t>
  </si>
  <si>
    <t>River Ebro</t>
  </si>
  <si>
    <t>Spickets Drive</t>
  </si>
  <si>
    <t>St Andrews Way</t>
  </si>
  <si>
    <t>S2i</t>
  </si>
  <si>
    <t>BDW</t>
  </si>
  <si>
    <t>Harris St</t>
  </si>
  <si>
    <t>Corinthian Place</t>
  </si>
  <si>
    <t>Regatta Rd</t>
  </si>
  <si>
    <t>BoC</t>
  </si>
  <si>
    <t>Fitzwilliam Rd</t>
  </si>
  <si>
    <t>Endeavour Way</t>
  </si>
  <si>
    <t xml:space="preserve">S2J </t>
  </si>
  <si>
    <t>Persimmon/Charles Church</t>
  </si>
  <si>
    <t>Boat yard ave</t>
  </si>
  <si>
    <t>Grangewood Park</t>
  </si>
  <si>
    <t>Pannel Brook cres</t>
  </si>
  <si>
    <t>Harbour rd</t>
  </si>
  <si>
    <t>Yacht Way</t>
  </si>
  <si>
    <t>grangewood park ave</t>
  </si>
  <si>
    <t>Spinnakers Way</t>
  </si>
  <si>
    <t>Pond view</t>
  </si>
  <si>
    <t>Matthew Homes</t>
  </si>
  <si>
    <t>Ambrosia Ave</t>
  </si>
  <si>
    <t xml:space="preserve">Barley Fields </t>
  </si>
  <si>
    <t>Braeburn Close</t>
  </si>
  <si>
    <t>Lord Darby</t>
  </si>
  <si>
    <t>aka Pippins</t>
  </si>
  <si>
    <t>Bramley Avenue</t>
  </si>
  <si>
    <t>David Wilson Homes</t>
  </si>
  <si>
    <t>Hare Grove</t>
  </si>
  <si>
    <t>Blackwater Reach</t>
  </si>
  <si>
    <t>Skylark Ave</t>
  </si>
  <si>
    <t>Southminster</t>
  </si>
  <si>
    <t>Fieldfare Rd</t>
  </si>
  <si>
    <t>aka Theedhams Farm</t>
  </si>
  <si>
    <t>High Brook Drive</t>
  </si>
  <si>
    <t>David Fisher way</t>
  </si>
  <si>
    <t>barrow</t>
  </si>
  <si>
    <t>DC Application Type</t>
  </si>
  <si>
    <t>Major/ Minor</t>
  </si>
  <si>
    <t>UPRN</t>
  </si>
  <si>
    <t>Address</t>
  </si>
  <si>
    <t>Description</t>
  </si>
  <si>
    <t>Consent Date</t>
  </si>
  <si>
    <t>Expiry Date</t>
  </si>
  <si>
    <t>Site Area (ha)</t>
  </si>
  <si>
    <t>Greenspace /Openspace (HA)</t>
  </si>
  <si>
    <t>Parish</t>
  </si>
  <si>
    <t>Ward</t>
  </si>
  <si>
    <t>Brownfield/Greenfield</t>
  </si>
  <si>
    <t>Expired</t>
  </si>
  <si>
    <t>Replacement Dweling</t>
  </si>
  <si>
    <t>Self build/Custom Build</t>
  </si>
  <si>
    <t>Barn conversions/change of use of ag buildings/ch of use of other buildings/conversions</t>
  </si>
  <si>
    <t>HFR CODE</t>
  </si>
  <si>
    <t>Work In Progress</t>
  </si>
  <si>
    <t>Total Capacity (Gross) approved units</t>
  </si>
  <si>
    <t>Demolition /Losses</t>
  </si>
  <si>
    <t>Gross capacity less losses/gains</t>
  </si>
  <si>
    <t>Actual Starts on site - where work is being undertaken</t>
  </si>
  <si>
    <t>Actual Completions</t>
  </si>
  <si>
    <t>Completions to count less losses (Net completions)</t>
  </si>
  <si>
    <t>Deliverable</t>
  </si>
  <si>
    <t>Estimated completion date</t>
  </si>
  <si>
    <t>2021/22</t>
  </si>
  <si>
    <t>2022/23</t>
  </si>
  <si>
    <t>2023/24</t>
  </si>
  <si>
    <t>2024/25</t>
  </si>
  <si>
    <t>2025/26</t>
  </si>
  <si>
    <t>5 yr supply figure</t>
  </si>
  <si>
    <t>Housing Trajectory for 2026/27</t>
  </si>
  <si>
    <t>Housing Trajectory for 2027/28</t>
  </si>
  <si>
    <t>Housing Trajectory 2028/29</t>
  </si>
  <si>
    <t>Housing Trajectory based on</t>
  </si>
  <si>
    <t>Housing Trajectory for the remaining period of the Plan</t>
  </si>
  <si>
    <t>Completions in 2018/2019</t>
  </si>
  <si>
    <t>Completions in 2019/2020</t>
  </si>
  <si>
    <t>Completions in 2020/2021</t>
  </si>
  <si>
    <t>Completions in 2021/2022</t>
  </si>
  <si>
    <t>Deliverability Comments</t>
  </si>
  <si>
    <t>Affordable Housing</t>
  </si>
  <si>
    <t>07/00842/FUL 14/00695/LDE</t>
  </si>
  <si>
    <t>FUL</t>
  </si>
  <si>
    <t>MA</t>
  </si>
  <si>
    <t>Drinkwater Farm, Maldon Road, Bradwell-on-Sea</t>
  </si>
  <si>
    <t>12 X 4 Bed dwellings with workshops</t>
  </si>
  <si>
    <t>Bradwell-on-Sea</t>
  </si>
  <si>
    <t>Tillingham</t>
  </si>
  <si>
    <t>G</t>
  </si>
  <si>
    <t>Started</t>
  </si>
  <si>
    <t>N</t>
  </si>
  <si>
    <t>Appeal to vary pp conditions dismissed January 2017.  Site has commenced, but stalled. Due to the uncertainty regarding the phasing of this site, it does not contribute to the 5YHLS. 4/1/21 - No record of a start in building control - this must be a technical start on site</t>
  </si>
  <si>
    <t>09/00250/FUL</t>
  </si>
  <si>
    <t>MI</t>
  </si>
  <si>
    <t xml:space="preserve">The Aerodrome Hackmans Lane Purleigh </t>
  </si>
  <si>
    <t>Errection of 2 aircraft hangers and loss of 1 dwelling</t>
  </si>
  <si>
    <t>Purleigh</t>
  </si>
  <si>
    <t>Y</t>
  </si>
  <si>
    <t>2020/21</t>
  </si>
  <si>
    <t>Custom</t>
  </si>
  <si>
    <t>Needs a site visit.</t>
  </si>
  <si>
    <t>11/00210/FUL</t>
  </si>
  <si>
    <t>Scotts Hill Farm, Scotts Hill, Southminster.</t>
  </si>
  <si>
    <t>Demolish existing dwelling and out buildings, erect 1- 5 bed dwelling.</t>
  </si>
  <si>
    <t>R</t>
  </si>
  <si>
    <t>Complete</t>
  </si>
  <si>
    <t>12/00831/FUL</t>
  </si>
  <si>
    <t>Thistledown, Latchingdon Road, Cold Norton</t>
  </si>
  <si>
    <t>Demolish existing redundant workshop and erection of one pair of semi-detached cottages</t>
  </si>
  <si>
    <t>Cold Norton</t>
  </si>
  <si>
    <t>B</t>
  </si>
  <si>
    <t>This is an old site that came up as a completion on building control as completed in June 2021.</t>
  </si>
  <si>
    <t>13/00831/FUL</t>
  </si>
  <si>
    <t xml:space="preserve"> Heath Farm Bungalow, Grove Farm Road, Tiptree, CO5 0PZ</t>
  </si>
  <si>
    <t>Demolish existing dwelling,  erect 1-4 bed dwelling.</t>
  </si>
  <si>
    <t xml:space="preserve">Tolleshunt D'Arcy </t>
  </si>
  <si>
    <t>13/00903/FUL</t>
  </si>
  <si>
    <t>Land At Former 61, Mountview Crescent, St Lawrence</t>
  </si>
  <si>
    <t>Erect 1-4 bed dwelling.</t>
  </si>
  <si>
    <t>St Lawrence</t>
  </si>
  <si>
    <t xml:space="preserve">Mayland </t>
  </si>
  <si>
    <t>13/00945/FUL</t>
  </si>
  <si>
    <t>94 South Street Tillingham Essex CM0 7TH</t>
  </si>
  <si>
    <t xml:space="preserve">Erection of 27 dwellings (including 9 Housing Association units) </t>
  </si>
  <si>
    <t>13/01065/FUL</t>
  </si>
  <si>
    <t>Community of St John The Baptist, The Old Rectory,  Rectory Rd, Tollehunt Knights CM9 8EZ</t>
  </si>
  <si>
    <t>14 bedroom accommodation block</t>
  </si>
  <si>
    <t>Tolleshunt Knights</t>
  </si>
  <si>
    <t>H3</t>
  </si>
  <si>
    <t>14/00168/FUL</t>
  </si>
  <si>
    <t>Oakleigh Barnhall Road Tolleshunt Knights Essex</t>
  </si>
  <si>
    <t>Replacement five bedroom dwelling</t>
  </si>
  <si>
    <t>Tolleshunt D'Arcy</t>
  </si>
  <si>
    <t>Replacement dwelling; nearing Completion sept 2020</t>
  </si>
  <si>
    <t xml:space="preserve"> 13/01030/OUT  14/00643/RES </t>
  </si>
  <si>
    <t>Land Between 46 And 48 Woodrolfe Road Tollesbury Essex.</t>
  </si>
  <si>
    <t>Erection of a detached house</t>
  </si>
  <si>
    <t>Tollesbury</t>
  </si>
  <si>
    <t>14/00771/FUL</t>
  </si>
  <si>
    <t>Land Adjacent Dhan Shiri Maldon Road Burnham-On-Crouch Essex</t>
  </si>
  <si>
    <t>Single live/work unit in place of the existing timber barn</t>
  </si>
  <si>
    <t>Burnham-on-Crouch</t>
  </si>
  <si>
    <t>Burnham on Crouch North</t>
  </si>
  <si>
    <t>14/00757/FUL</t>
  </si>
  <si>
    <t>Falconers Lodge Oak Farm Road Woodham Walter Essex</t>
  </si>
  <si>
    <t>Construction of Five/six bedroom house</t>
  </si>
  <si>
    <t>Woodham Walter</t>
  </si>
  <si>
    <t>Wickham Bishops And Woodham</t>
  </si>
  <si>
    <t>14/01039/FUL</t>
  </si>
  <si>
    <t>Land Rear Of Impscamp Purleigh Grove Cold Norton Essex</t>
  </si>
  <si>
    <t>Amended plans for FUL/MAL/13/01118 - permission for one dwelling</t>
  </si>
  <si>
    <t>14/00931/FUL</t>
  </si>
  <si>
    <t xml:space="preserve">Crodons Barn Post Office Road Woodham Mortimer Essex </t>
  </si>
  <si>
    <t>Conversion and extension of existing barn to provide live/work unit. Erection of single storey timber framed house.</t>
  </si>
  <si>
    <t>Woodham Mortimer with Hazeleigh</t>
  </si>
  <si>
    <t>14/00158/FUL</t>
  </si>
  <si>
    <t>167 Station Road - Burnham-On-Crouch,  CM0 8HJ</t>
  </si>
  <si>
    <t>2no. detached dwellings, change of use of rear courtyard of 167 Station Road from A1 retail to residential. Conversion of part rear of 167 Station Road into a two bedroom dwelling.</t>
  </si>
  <si>
    <t>Burnham on Crouch South</t>
  </si>
  <si>
    <t>B1</t>
  </si>
  <si>
    <t>15/00080/FUL</t>
  </si>
  <si>
    <t>2 Woodrolfe Road Tollesbury Essex CM9 8SB</t>
  </si>
  <si>
    <t xml:space="preserve">Demolition of the existing house and construction of a new detached 3 bedroom house </t>
  </si>
  <si>
    <t>Replacement dwelling, not built as per pp, enforcement appeal 17/00371/ENF Inspector determination -  dwelling  not yet completed.</t>
  </si>
  <si>
    <t>13/00920/FUL</t>
  </si>
  <si>
    <t>Land At Junction Of Captains Wood Road And Maypole Road Great Totham Essex</t>
  </si>
  <si>
    <t xml:space="preserve">The use of land for the stationing of caravans for residential purposes for 1 no. gypsy pitch together with  dayroom </t>
  </si>
  <si>
    <t>Great Totham</t>
  </si>
  <si>
    <t>The dayroom has been constructed, but not to the approved plans.  Needs a site visit</t>
  </si>
  <si>
    <t>FUL/MAL/12/00112</t>
  </si>
  <si>
    <t>Reddings Farm Reddings Lane Asheldham Essex</t>
  </si>
  <si>
    <t>Conversion of vacant farm buildings to form accommodation for agricultural farm workers.  Renewal of  FUL/MAL/12/00112 (7 Bedrooms)</t>
  </si>
  <si>
    <t>Asheldham</t>
  </si>
  <si>
    <t>15/00688/FUL</t>
  </si>
  <si>
    <t>Land rear of 144b High Street Maldon</t>
  </si>
  <si>
    <t>Erection of two No. semi detached cottages</t>
  </si>
  <si>
    <t>Maldon North</t>
  </si>
  <si>
    <t>Skip in access drive 15/8/19, plant on site. Stalled 2020? No too small.  5/1/21 - Checked on BC no records yet - this will need a contact with the developer to establish what is happening with the site.</t>
  </si>
  <si>
    <t>15/00807/FUL</t>
  </si>
  <si>
    <t>Land Adjacent 1 Arcadia Road Burnham-On-Crouch Essex</t>
  </si>
  <si>
    <t>Creation of new one bedroom bungalow</t>
  </si>
  <si>
    <t>15/01276/FUL</t>
  </si>
  <si>
    <t>Angham Barn Beckingham Road Great Totham Essex</t>
  </si>
  <si>
    <t>New two storey dwelling to replace extant approval  12/00225/FUL</t>
  </si>
  <si>
    <t>15/01289/FUL</t>
  </si>
  <si>
    <t>Middle Farm Goldhanger Road Heybridge Essex</t>
  </si>
  <si>
    <t>New 4 bedroom house and garage; change of use from agricultural to residential.</t>
  </si>
  <si>
    <t>Heybridge East</t>
  </si>
  <si>
    <t>16/00191/FUL</t>
  </si>
  <si>
    <t>200000913482</t>
  </si>
  <si>
    <t>7 Church Corner  Herbage Park Road Woodham Walter Maldon CM9 6RJ</t>
  </si>
  <si>
    <t xml:space="preserve">Renewal of FUL/MAL/13/00101 for demolition of workshop, construction of single storey dwelling </t>
  </si>
  <si>
    <t>17/00076/FUL</t>
  </si>
  <si>
    <t>200000913276</t>
  </si>
  <si>
    <t xml:space="preserve">Land Adjacent Meadow Nursery Park Lane  Tolleshunt Knights Essex </t>
  </si>
  <si>
    <t xml:space="preserve">Replacement dwelling </t>
  </si>
  <si>
    <t>16/00092/FUL</t>
  </si>
  <si>
    <t>Land Adjacent Riptide Maldon Road Latchingdon Essex</t>
  </si>
  <si>
    <t xml:space="preserve">Erection of detached dwelling </t>
  </si>
  <si>
    <t>16/00249/FUL</t>
  </si>
  <si>
    <t>200000918347</t>
  </si>
  <si>
    <t>Softlink Solutions Limited Foundry Place Witham Road Tolleshunt Major Essex CM9 8JT</t>
  </si>
  <si>
    <t>Conversion from commercial to residential into a single dwelling</t>
  </si>
  <si>
    <t>Tolleshunt Major</t>
  </si>
  <si>
    <t>16/00372/COUPA</t>
  </si>
  <si>
    <t>010014001267</t>
  </si>
  <si>
    <t xml:space="preserve">Barn At White Rail Farm  Maldon Road  Tolleshunt Major Essex </t>
  </si>
  <si>
    <t>Proposed change of use of agricultural building to a dwellinghouse (C3)</t>
  </si>
  <si>
    <t>COUPA</t>
  </si>
  <si>
    <t>15/00289/OUT  16/00396/RES</t>
  </si>
  <si>
    <t>Land Between Tower Bungalow And 4 Brook Lane Asheldham Essex</t>
  </si>
  <si>
    <t xml:space="preserve">Erection of a pair of semi-detached chalet style two bedroom bungalows </t>
  </si>
  <si>
    <t>16/00422/FUL</t>
  </si>
  <si>
    <t>Land adjacent to 41 Alamein Road, Burnham on Crouch</t>
  </si>
  <si>
    <t>Erect one 3 bed dwelling</t>
  </si>
  <si>
    <t>Burnham On Crouch South</t>
  </si>
  <si>
    <t>16/00384/HOUSE</t>
  </si>
  <si>
    <t>7-9 South Street Tillingham</t>
  </si>
  <si>
    <t>Internal alterations between two dwellings to form a single dwelling.</t>
  </si>
  <si>
    <t>T+A200:BC200wo dwellings to one = loss of 1 unit. July 18 - scaffolding up, no roof tiles! NO.7 not occupied - broken windows. Sept 2020 no scaffolding. 5/1/21 Checked BC no records yet</t>
  </si>
  <si>
    <t>15/00755/FUL</t>
  </si>
  <si>
    <t>Land adj 1 Pitt Cottages,Hall Road, Asheldham</t>
  </si>
  <si>
    <t>Proposed construction of two, three bedroom bungalows.</t>
  </si>
  <si>
    <t>16/00293/FUL</t>
  </si>
  <si>
    <t>100090557973</t>
  </si>
  <si>
    <t xml:space="preserve">Redlands  22 Crescent Road Heybridge Essex  CM9 4SJ </t>
  </si>
  <si>
    <t xml:space="preserve">Convert existing detached dwelling into 2x3 bed semi detached dwellings </t>
  </si>
  <si>
    <t>Heybridge West</t>
  </si>
  <si>
    <t>1 dw to 2 dw; additional dw = 24 Crescent Completed seen on site visit Sept 2020.</t>
  </si>
  <si>
    <t>16/00091/FUL</t>
  </si>
  <si>
    <t>Miranda  Esplanade Mayland  Essex  CM3 6AW</t>
  </si>
  <si>
    <t>Demolition of an existing bungalow and to be replaced with a 3 bed detached house</t>
  </si>
  <si>
    <t>Mayland</t>
  </si>
  <si>
    <t>Althorne</t>
  </si>
  <si>
    <t>15/01251/FUL</t>
  </si>
  <si>
    <t xml:space="preserve">Land between 11a and 13  Woodrolfe Farm Lane Tollesbury </t>
  </si>
  <si>
    <t>Erection of a 2 bedroom detached dwelling</t>
  </si>
  <si>
    <t>left of Little Woodrolfe.  5/1/21 - Checked BC appliction received in 2017 then withdrawn.</t>
  </si>
  <si>
    <t>16/00348/FUL</t>
  </si>
  <si>
    <t>010000236168</t>
  </si>
  <si>
    <t xml:space="preserve">Land Between Wycke Lane And  Woodrolfe Farm Lane  Tollesbury Essex  </t>
  </si>
  <si>
    <t>15/00983/FUL</t>
  </si>
  <si>
    <t>Land rear of 110 High Street Maldon</t>
  </si>
  <si>
    <t>Proposed 1 x two bed and 2 x one bed apartments</t>
  </si>
  <si>
    <t>16/00867/FUL</t>
  </si>
  <si>
    <t>Land rear of 14 Mayland Green, Mayland</t>
  </si>
  <si>
    <t>Two 3-bed bungalows</t>
  </si>
  <si>
    <t>16/00900/FUL</t>
  </si>
  <si>
    <t>Adj. PaternosterHouse Barnhall Road Tolleshunt Knights  Essex CM9 8HA</t>
  </si>
  <si>
    <t>New dwellling</t>
  </si>
  <si>
    <t>16/00694/FUL</t>
  </si>
  <si>
    <t>Land Rear Of 106 High Street  _x000D_Maldon_x000D_ Essex_x000D__x000D_</t>
  </si>
  <si>
    <t>New 2-bed two storey mews house</t>
  </si>
  <si>
    <t>16/01013/FUL</t>
  </si>
  <si>
    <t xml:space="preserve">Land Between Little Woodrolfe And Woodrolfe Farm Woodrolfe Farm Lane  Tollesbury  Essex </t>
  </si>
  <si>
    <t xml:space="preserve">Proposed erection of 1No. Four bedroom detached dwelling </t>
  </si>
  <si>
    <t>Right of little woodrolfe.  5/1/21 - Checked BC application pending but this is a private inspectors job.</t>
  </si>
  <si>
    <t>16/00883/FUL</t>
  </si>
  <si>
    <t>010013997360</t>
  </si>
  <si>
    <t xml:space="preserve">The Caravan Church Road  North Fambridge  Essex CM3 6LU </t>
  </si>
  <si>
    <t xml:space="preserve">Erection of a single detached chalet style dwelling </t>
  </si>
  <si>
    <t>North Fambridge</t>
  </si>
  <si>
    <t>14/00456/FUL 
16/01200/FUL</t>
  </si>
  <si>
    <t>Land West Of Hereford Farm Grange Road Tillingham Essex</t>
  </si>
  <si>
    <t>Change of use of land from equestrian to residential. Proposed two storey detached two bedroom dwellinghouse.</t>
  </si>
  <si>
    <t>Minimal site work started 17/18. No progress - stalled? There is a building ion site but it is not in accordance with the planning permission. Not visited 2020 enforcement case open.  Need to check with enforcement about this one.</t>
  </si>
  <si>
    <t>16/01237/FUL</t>
  </si>
  <si>
    <t>100091429035</t>
  </si>
  <si>
    <t>Pixies Folly_x000D_ 14 Mountview Crescent_x000D_ St Lawrence _x000D_Essex_x000D_ CM0 7NT_x000D_</t>
  </si>
  <si>
    <t>Replacement dwelling</t>
  </si>
  <si>
    <t>14/00769/FUL</t>
  </si>
  <si>
    <t>Rose Stables Land South Of Captains Wood Road Great Totham Essex</t>
  </si>
  <si>
    <t>CoU of land to the stationing of caravans for residential purposes for 2No. gypsy pitches together with utility/day-room</t>
  </si>
  <si>
    <t>16/00957/FUL</t>
  </si>
  <si>
    <t>010014001419</t>
  </si>
  <si>
    <t xml:space="preserve">Land Adjacent To 30  Scotts Hill  Southminster  Essex </t>
  </si>
  <si>
    <t>Construction of four semi-detached two storey dwellings</t>
  </si>
  <si>
    <t>16/01294/OUT 17/00328/RES</t>
  </si>
  <si>
    <t>Land Opposite Monksfield, Stoney Hills, Burnham-on-Crouch</t>
  </si>
  <si>
    <t>Planning permission for the erection of two detached dwellings</t>
  </si>
  <si>
    <t>Burnham On Crouch North</t>
  </si>
  <si>
    <t>4/1/21 - Plot 4 = Barrymede - complete (actually complete in March 2019 but not counted in 2019/20200. The site has one other plot to complete, checked in BC no record of the other plot yet.  Counted 1x4 bed</t>
  </si>
  <si>
    <t>100091260703</t>
  </si>
  <si>
    <t xml:space="preserve">Espero  Tinnocks Lane  St Lawrence  CM0 7NF </t>
  </si>
  <si>
    <t>Demolition of existing bungalow and erection of new three-bedroom dwelling</t>
  </si>
  <si>
    <t>14/01231/OUT  16/01308/RES
20/00105/FUL</t>
  </si>
  <si>
    <t>The Warrens, 56 Walden House, Road, Great Totham</t>
  </si>
  <si>
    <t xml:space="preserve">Proposed demolition of existing house and garage and the erection of 3 detached houses </t>
  </si>
  <si>
    <t>16/01435/FUL</t>
  </si>
  <si>
    <t xml:space="preserve"> Sheiling Brabant Road North Fambridge CM3 6LY</t>
  </si>
  <si>
    <t>Replacement Dwelling</t>
  </si>
  <si>
    <t>16/00819/FUL</t>
  </si>
  <si>
    <t xml:space="preserve"> Land Rear of No 60 Maldon Road Goldhanger</t>
  </si>
  <si>
    <t>Proposed development of four detached dwellings</t>
  </si>
  <si>
    <t>Goldhanger</t>
  </si>
  <si>
    <t>16/01089/FUL</t>
  </si>
  <si>
    <t>Land Adjacent Furzedown  Main Road Mundon Essex</t>
  </si>
  <si>
    <t>Construction of new detached dwellinghouse (Revision of approved application FUL/MAL/16/00264)</t>
  </si>
  <si>
    <t>Mundon</t>
  </si>
  <si>
    <t>16/01385/FUL</t>
  </si>
  <si>
    <t xml:space="preserve">Land Adjacent Lower Barn Farm Roundbush Road  Purleigh Essex </t>
  </si>
  <si>
    <t>Proposed agricultural workers dwelling</t>
  </si>
  <si>
    <t xml:space="preserve">Land South West Of High House  Green Lane Burnham-On-Crouch Essex </t>
  </si>
  <si>
    <t>Erection of a four bedroom detached chalet style dwelling.</t>
  </si>
  <si>
    <t>16/01492/FUL</t>
  </si>
  <si>
    <t xml:space="preserve">Land South East Of Harlow Sailing Club  Sea View Parade Mayland Essex  </t>
  </si>
  <si>
    <t>Proposal for a replacement dwelling to re-establish the street frontage along Sea View Parade.</t>
  </si>
  <si>
    <t>12/00498/FUL 17/00046/FUL</t>
  </si>
  <si>
    <t>Novoli Farm, Pump Lane, Purleigh.</t>
  </si>
  <si>
    <t>C/U barn to 4 bed dwelling and annex (next to current dwelling) to 1-2 bed dwelling.</t>
  </si>
  <si>
    <t xml:space="preserve">cou from annexe to house and barn conversion to house. Farm Cottage - Annexe conversion (now seperate dwelling) a/c for in 2012/13. 17/00046/FUL granted march 2017 - variation of conditions so they now relate to conversion of the agric blgs only not to the annexe. In footnote explain about pp implemented </t>
  </si>
  <si>
    <t>Land Adjacent 34 Green Lane Burnham-On-Crouch Essex. Known as Jackdaws</t>
  </si>
  <si>
    <t>1 No. dwelling-house with garaging_x000D_</t>
  </si>
  <si>
    <t>14/00108/OUT 17/00126/RES</t>
  </si>
  <si>
    <t>Land to the east of Pippins Road, Burnham on Crouch, Essex, CM0 8DH</t>
  </si>
  <si>
    <t>Provision of up to 75 dwellings</t>
  </si>
  <si>
    <t>started</t>
  </si>
  <si>
    <t>Devr</t>
  </si>
  <si>
    <t>16/00681/FUL</t>
  </si>
  <si>
    <t>Little Orchard Kitchener Rd North Fambridge CM3 6NJ</t>
  </si>
  <si>
    <t>Demolition of existing bungalow &amp; erection of replacement dwelling</t>
  </si>
  <si>
    <t>17/00496/FUL</t>
  </si>
  <si>
    <t>Land Adjacent To Little Rushes  Rushes Lane Asheldham  Essex</t>
  </si>
  <si>
    <t xml:space="preserve">Proposed detached 2 bedroom bungalow. </t>
  </si>
  <si>
    <t>17/00288/FUL</t>
  </si>
  <si>
    <t xml:space="preserve">Land At Remembrance Avenue  Burnham-On-Crouch Essex </t>
  </si>
  <si>
    <t xml:space="preserve">Development of 2 No. new dwelling houses </t>
  </si>
  <si>
    <t>17/00612/FUL</t>
  </si>
  <si>
    <t>1 White Acres Crown Road Cold Norton Essex</t>
  </si>
  <si>
    <t>Renew pp 14/00906/FUL - 1 replacement dwelling</t>
  </si>
  <si>
    <t>E</t>
  </si>
  <si>
    <t>Not Started</t>
  </si>
  <si>
    <t xml:space="preserve"> work not started on the replacement  5-bed bungalow. Expired 20/21.  No agric.  19/00676/FUL submitted but subsequently withdrawn.</t>
  </si>
  <si>
    <t>16/01362/FUL 19/00162/FUL</t>
  </si>
  <si>
    <t>Fogs Folly 290 Esplanade Mayland</t>
  </si>
  <si>
    <t>Demolition of existing dwellinghouse and erection of 3 new dwellings</t>
  </si>
  <si>
    <t>88/01227/FUL 17/00607/LDP</t>
  </si>
  <si>
    <t>Land South of Beeches Rectory Lane Latchingdon</t>
  </si>
  <si>
    <t>Claim for lawful development certificate for continued construction of a new dwelling originally granted planning permission under MAL/1227/88, commenced prior to expiry date.</t>
  </si>
  <si>
    <t>None</t>
  </si>
  <si>
    <t>Latchingdon</t>
  </si>
  <si>
    <t xml:space="preserve">LDC  issued July 17,  as site has previously stalled. </t>
  </si>
  <si>
    <t>17/00637/FUL</t>
  </si>
  <si>
    <t>8A High Street  Southminster  Essex CM0 7DE</t>
  </si>
  <si>
    <t>Subdivision of first floor flat to create 2 one bedroom flats</t>
  </si>
  <si>
    <t>17/00619/FUL 18/00278/FUL</t>
  </si>
  <si>
    <t xml:space="preserve">13 Barnhall Road Tolleshunt Knights Essex CM9 8HA </t>
  </si>
  <si>
    <t xml:space="preserve">Demolition of existing bungalow, and erection of two 4-bedroom  dwellings </t>
  </si>
  <si>
    <t>17/00692/FUL</t>
  </si>
  <si>
    <t xml:space="preserve">Land Between Corner Cottage And Swatchways Mangapp Chase Burnham-On-Crouch Essex </t>
  </si>
  <si>
    <t>Detached dwelling and garage</t>
  </si>
  <si>
    <t>17/00710/FUL</t>
  </si>
  <si>
    <t>Grove Cottage Fambridge Road North Fambridge CM3 6NB</t>
  </si>
  <si>
    <t xml:space="preserve">Demolish dwelling house, erect replacement dwelling house </t>
  </si>
  <si>
    <t>16/00611/OUT 17/00730/RES</t>
  </si>
  <si>
    <t>100090564489</t>
  </si>
  <si>
    <t>1 Staplers Heath  Great Totham  Essex  CM9 8NG</t>
  </si>
  <si>
    <t xml:space="preserve">Erection of 4 bedroom dwelling </t>
  </si>
  <si>
    <t>17/00801/OUT</t>
  </si>
  <si>
    <t>OUT</t>
  </si>
  <si>
    <t>100 Reverton Drive</t>
  </si>
  <si>
    <t xml:space="preserve">Demolition of existing pre-fabricated dwelling and building of a new 2 bedroom dwelling </t>
  </si>
  <si>
    <t>replacement dwelling - no res matters yet. Caravan on site, Aug 2018.  No too small. B&amp;P Act exp date extended</t>
  </si>
  <si>
    <t>14/01227/OUT 17/00225/RES 13/00679/OUT  17/00224/RES</t>
  </si>
  <si>
    <t>Land To East/South Of 53 Burnham Road Latchingdon</t>
  </si>
  <si>
    <t xml:space="preserve"> 54 dwellings</t>
  </si>
  <si>
    <t>assume complete</t>
  </si>
  <si>
    <t>Great Downs Farm  Station Rd Tollesbury</t>
  </si>
  <si>
    <t>Proposed replacement detached two storey dwelling.</t>
  </si>
  <si>
    <t xml:space="preserve">Tollesbury </t>
  </si>
  <si>
    <t>Not visible from road - google earth shows new dwelling constructed but old dwelling not demolished.  Assume completed.  Need to contact what are they doing with the old dwelling?</t>
  </si>
  <si>
    <t>17/00926/FUL &amp; 19/05159/DET</t>
  </si>
  <si>
    <t>Land Adjacent To St Anns  Southminster Road  Asheldham  Essex</t>
  </si>
  <si>
    <t>Construction of 2 no. 2 bedroom chalet style bungalows.</t>
  </si>
  <si>
    <t>17/00916/FUL</t>
  </si>
  <si>
    <t>22 High Street Burnham-On-Crouch Essex</t>
  </si>
  <si>
    <t>Subdivision of 1No. apartment into 2 No. apartments, subdivision of existing grd floor cafe / restaurant to create B1 office usage.</t>
  </si>
  <si>
    <t>17/00862/FUL</t>
  </si>
  <si>
    <t>Barn _x000D_Great Downs Farm _x000D_Station Road_x000D_ Tollebury_x000D_ Essex_x000D__x000D_</t>
  </si>
  <si>
    <t>Part-Retrospective - CoU and conversion of a building into a self-contained two-bedroom dwellinghouse</t>
  </si>
  <si>
    <t>17/00980/COUPA</t>
  </si>
  <si>
    <t>Barn at Tolleshunt Farm Maldon Road</t>
  </si>
  <si>
    <t>Proposed change of use of agricultural building to a dwellinghouse (Class C3)</t>
  </si>
  <si>
    <t>Tolleshunt D`Arcy</t>
  </si>
  <si>
    <t>16/01384/COUPA</t>
  </si>
  <si>
    <t>Stockhall Farm Hatfield Road Ulting</t>
  </si>
  <si>
    <t xml:space="preserve">Proposed change of use of an agricultural building to 2 no. dwellinghouses (Class C3) </t>
  </si>
  <si>
    <t>Ulting</t>
  </si>
  <si>
    <t>oppo Oval Park - 6/1/21 - Checked on BC no records yet.</t>
  </si>
  <si>
    <t>17/00988/FUL</t>
  </si>
  <si>
    <t xml:space="preserve">Land Adjacent 7 Cherry Blossom Lane Cold Norton Essex  </t>
  </si>
  <si>
    <t xml:space="preserve">Construction of a detached 3 bedroom bungalow </t>
  </si>
  <si>
    <t>Will be 7A.  B&amp;P Act exp date extended.  4/1/21 Checked BC no records shown yet.  15/11/21 - checked BC no records, no conditions discharged - expired application.</t>
  </si>
  <si>
    <t>16/00534/OUT 17/00995/FUL</t>
  </si>
  <si>
    <t xml:space="preserve">Land South Of Wesley Cottage Totham Hill Green Great Totham  Essex </t>
  </si>
  <si>
    <t>New two bedroomed cottage</t>
  </si>
  <si>
    <t>B&amp;P Act exp date extended. 4/1/21 - Checked BC no records shown yet.</t>
  </si>
  <si>
    <t>17/00620/FUL</t>
  </si>
  <si>
    <t>62  New Road _x000D_Tollesbury _x000D_Essex _x000D_CM9 8RE_x000D_</t>
  </si>
  <si>
    <t xml:space="preserve">The demolition of all structures and the development of 10, 2 and 3 bedroom houses </t>
  </si>
  <si>
    <t>Not started</t>
  </si>
  <si>
    <t>Former bus depot.  Demolition and site clearance required before development can commence.  Expiry date extended by the Business and Planning Act 2020.   Application submitted for 9 units on the site, application refused Nov 2021 with no start on site.</t>
  </si>
  <si>
    <t>14/00993/OUT 17/01004/RES</t>
  </si>
  <si>
    <t>Pitt Cottages Hall Road Asheldham Essex</t>
  </si>
  <si>
    <t>Proposed new two bedroom home</t>
  </si>
  <si>
    <t>15/00801/COUPA
17/01019/COUPA</t>
  </si>
  <si>
    <t xml:space="preserve">Middlefield Barns Crouchmans Farm Road Ulting Essex </t>
  </si>
  <si>
    <t>Proposed change of use of agricultural building to two dwellings. (3 bed)</t>
  </si>
  <si>
    <t>17/00165/FUL 17/01001/FUL &amp; 19/05099/DET</t>
  </si>
  <si>
    <t>The Rowans_x000D_ Tudwick Road _x000D_Tiptree _x000D_Essex _x000D_CO5 0SG</t>
  </si>
  <si>
    <t>Replacement three bed bungalow</t>
  </si>
  <si>
    <t>17/00516/FUL</t>
  </si>
  <si>
    <t xml:space="preserve">Rear Of 106 High Street Maldon Essex CM9 5ET </t>
  </si>
  <si>
    <t>Current annexe to become separate dwelling unit.</t>
  </si>
  <si>
    <t>15/00691/OUT 17/01022/RES</t>
  </si>
  <si>
    <t xml:space="preserve"> Treelawn Nursery Chelmsford Road Purleigh</t>
  </si>
  <si>
    <t>Demolition of existing chalet dwelling and erection of 3No. detached houses</t>
  </si>
  <si>
    <t>5/1/21 - Checked BC there is an application in seems like MDC are assessing the inspections.</t>
  </si>
  <si>
    <t>15/00543/OUT 17/01023/RES</t>
  </si>
  <si>
    <t xml:space="preserve">Washfields Post Office Lane Little Totham </t>
  </si>
  <si>
    <t>Two new dwellings</t>
  </si>
  <si>
    <t>Little Totham</t>
  </si>
  <si>
    <t>17/01108/FUL</t>
  </si>
  <si>
    <t xml:space="preserve">Land Rear Of 19 Providence Burnham-On-Crouch Essex </t>
  </si>
  <si>
    <t>Proposed two bedroom residential dwelling on land to rear of 19 Providence, fronting onto Ship Road.</t>
  </si>
  <si>
    <t>same site as 17/00595/FUL. Site frontage on Ship lane.  Started on site 20/10/20</t>
  </si>
  <si>
    <t>17/01190/FUL</t>
  </si>
  <si>
    <t>Greenmead Cottage Walton Hall Lane Purleigh</t>
  </si>
  <si>
    <t xml:space="preserve">Erection of replacement dwelling following the demolition of existing dwelling </t>
  </si>
  <si>
    <t>16/00858/OUT 17/01426/RES</t>
  </si>
  <si>
    <t xml:space="preserve"> Land between Buller Rd, Fambridge Rd &amp; Rectory Rd, Fambridge Rd </t>
  </si>
  <si>
    <t>Proposal for a small two bedroom bungalow (Plot 5)</t>
  </si>
  <si>
    <t>14/01160/OUT 17/01068/RES</t>
  </si>
  <si>
    <t>Land Adjacent Spring Elms Farm Spring Elms Lane Woodham Walter Essex</t>
  </si>
  <si>
    <t xml:space="preserve">Removal of two former poultry sheds and erection of one dwelling </t>
  </si>
  <si>
    <t>17/01096/FUL</t>
  </si>
  <si>
    <t xml:space="preserve">Land Adjacent  101 Maldon Road  Burnham-On-Crouch  Essex </t>
  </si>
  <si>
    <t>Proposed new detached dwelling house (4 bed)</t>
  </si>
  <si>
    <t>4/1/21 - Checked BC the application from Dec 2019 was withdrawn so no indication of a start on site.  Started on the 5th Dec 2019 according to the developer - conditions discharged September 2020.</t>
  </si>
  <si>
    <t>17/01161/FUL</t>
  </si>
  <si>
    <t xml:space="preserve">Workshop Former Hunters Garage The Square Heybridge Essex CM9 4LT </t>
  </si>
  <si>
    <t>Erection of 9 No. dwellings and two commercial units (Class A2)</t>
  </si>
  <si>
    <t>17/01317/FUL</t>
  </si>
  <si>
    <t xml:space="preserve">Great Canney Cottage Hackmans Lane Purleigh Essex CM3 6RP
</t>
  </si>
  <si>
    <t>Demolition of existing dwelling and erection of replacement dwelling.</t>
  </si>
  <si>
    <t>17/01393/FUL</t>
  </si>
  <si>
    <t xml:space="preserve">Land Rear Of 47 Spital Road  Maldon Essex </t>
  </si>
  <si>
    <t>Proposed 2 bedroom bungalow</t>
  </si>
  <si>
    <t>16/01102/FUL &amp; 17/01417/FUL</t>
  </si>
  <si>
    <t xml:space="preserve">Barn Tudwick Farm Tudwick Road Tolleshunt D'Arcy Essex </t>
  </si>
  <si>
    <t>CoU and conversion of barn to form single dwellinghouse</t>
  </si>
  <si>
    <t>visible from road.  15/11/21 - Checked BC no records yet and no evidence of discharge of conditions.</t>
  </si>
  <si>
    <t>17/00044/OUT 17/01403/FUL</t>
  </si>
  <si>
    <t xml:space="preserve">Land Adjacent 21 Cripplegate 
Southminster  Essex </t>
  </si>
  <si>
    <t>Proposed new dwelling</t>
  </si>
  <si>
    <t>14/01016/OUT 17/00776/RES</t>
  </si>
  <si>
    <t>Land West Of Fambridge Road North Fambridge Essex</t>
  </si>
  <si>
    <t>Up to 75 market and affordable dwellings, a village centre of up to 1,000 sq m of flexible commercial and community floorspace, a 1.8ha village green and public open space.</t>
  </si>
  <si>
    <t>17/01221/FUL</t>
  </si>
  <si>
    <t>High View Fambridge Road Althorne</t>
  </si>
  <si>
    <t xml:space="preserve">Demolition of existing dwelling house and the construction of a replacement dwelling </t>
  </si>
  <si>
    <t>17/01386/FUL</t>
  </si>
  <si>
    <t xml:space="preserve">Walnut Tree Cottage 44 Beeleigh Road  Maldon Essex CM9 5QJ </t>
  </si>
  <si>
    <t xml:space="preserve">Construction of a new chalet style detached dwelling </t>
  </si>
  <si>
    <t xml:space="preserve">Maldon </t>
  </si>
  <si>
    <t>18/00029/FUL</t>
  </si>
  <si>
    <t>Tideways 14 Downs Road Maldon</t>
  </si>
  <si>
    <t>Demolition of dwelling and new replacement dwelling.</t>
  </si>
  <si>
    <t>17/01479/FUL</t>
  </si>
  <si>
    <t>Little Chantry 23 Goat Lodge Great Totham</t>
  </si>
  <si>
    <t xml:space="preserve">Proposed replacement dwelling </t>
  </si>
  <si>
    <t>17/01486/FUL</t>
  </si>
  <si>
    <t>Land Adjacent To 6 Captains Wood Road Great Totham</t>
  </si>
  <si>
    <t>Construction of a detached 4 bedroom dwelling  (Resubmission FUL/MAL/17/00745)</t>
  </si>
  <si>
    <t>17/01356/FUL</t>
  </si>
  <si>
    <t>Lynton Station Road Wickham Bishops</t>
  </si>
  <si>
    <t xml:space="preserve">Demolition and replacement of 5 bedroom house </t>
  </si>
  <si>
    <t>Wickham Bishops</t>
  </si>
  <si>
    <t>17/01475/FUL</t>
  </si>
  <si>
    <t xml:space="preserve">The Stable At Pale Pitt Farm  Latchingdon Road  Purleigh  
</t>
  </si>
  <si>
    <t>Conversion of existing building to dwelling</t>
  </si>
  <si>
    <t>18/00166/FUL</t>
  </si>
  <si>
    <t>Land Rear Of 42 To 46 Mill Road  Stoney Hills  Burnham-On-Crouch Essex</t>
  </si>
  <si>
    <t>Erection of one detached dwelling with integral double garage</t>
  </si>
  <si>
    <t>18/00164/FUL</t>
  </si>
  <si>
    <t xml:space="preserve">Maypole Wood Maypole Road 
Langford Essex CM9 4SZ </t>
  </si>
  <si>
    <t>Conversion of redundant building to form a single dwelling.</t>
  </si>
  <si>
    <t>Langford</t>
  </si>
  <si>
    <t>C</t>
  </si>
  <si>
    <t>DET part cleared may 2020.  Started 23/11/2020 according to the applicants form for a variation of condition 7.</t>
  </si>
  <si>
    <t>18/00244/FUL</t>
  </si>
  <si>
    <t>195A High Street Maldon Essex CM9 5BU</t>
  </si>
  <si>
    <t xml:space="preserve">2 No. 1 bedroom flats at first floor level; 1 No. 2 bedroom flat and 1 No. 1 bed flat at ground floor level; </t>
  </si>
  <si>
    <t>16/01060/OUT 18/00231/RES</t>
  </si>
  <si>
    <t>Land Adjacent 87_x000D_ Mountview Crescent _x000D_St Lawrence _x000D_Essex_x000D__x000D_</t>
  </si>
  <si>
    <t>Planning permission for 3 bedroom dwelling_x000D_</t>
  </si>
  <si>
    <t>10/00981/FUL 18/00095/FUL (this app not determined)</t>
  </si>
  <si>
    <t xml:space="preserve">Land Adjacent To Langford Waterworks Hatfield Road Langford Essex </t>
  </si>
  <si>
    <t>Erection of six houses (2011 permission); proposed 3 no. detached properties (2018)</t>
  </si>
  <si>
    <t>15/00469/FUL 18/00276/FUL</t>
  </si>
  <si>
    <t>Highwood Ishams Chase Wickham Bishops Essex</t>
  </si>
  <si>
    <t xml:space="preserve">Demolition of existing dwelling  &amp; construction of replacement dwelling </t>
  </si>
  <si>
    <t>Replacement dwelling - November 2021 no DET and no BC Initial Notice submitted yet.</t>
  </si>
  <si>
    <t>18/00284/FUL</t>
  </si>
  <si>
    <t xml:space="preserve">The Old Fire Station Latchingdon Road Cold Norton Essex </t>
  </si>
  <si>
    <t>Proposed 2 No. houses with integral garages</t>
  </si>
  <si>
    <t>18/00202/FUL</t>
  </si>
  <si>
    <t xml:space="preserve">Land Adjacent To The Poplars  Plains Road  Little Totham  Essex </t>
  </si>
  <si>
    <t>Erection of detached dwelling in lieu of authorised scrap yard and licensed scrap metal business</t>
  </si>
  <si>
    <t>18/00255/FUL</t>
  </si>
  <si>
    <t>9 High Street   Maldon Essex CM9 5PB</t>
  </si>
  <si>
    <t>Change of use of first floor offices to two residential flats</t>
  </si>
  <si>
    <t>D2A</t>
  </si>
  <si>
    <t>18/00283/FUL</t>
  </si>
  <si>
    <t xml:space="preserve">Hornbeams Blue Mills Hill Wickham Bishops Essex CM8 3LQ </t>
  </si>
  <si>
    <t xml:space="preserve">Demolition of existing house and proposal for replacement dwelling </t>
  </si>
  <si>
    <t>Existing dwelling is 8 bed.  Dwelling demolished (visit 30 Sept 19), steel frame being erected Sept 2020</t>
  </si>
  <si>
    <t>18/00333/FUL 18/00812/FUL</t>
  </si>
  <si>
    <t>Springfield Nurseries Steeple Road Latchingdon CM3 6LD</t>
  </si>
  <si>
    <t>Construction of two bungalows</t>
  </si>
  <si>
    <t>17/00138/FUL 18/00341/FUL</t>
  </si>
  <si>
    <t xml:space="preserve">33 Princes Avenue Mayland Essex CM3 6BA </t>
  </si>
  <si>
    <t>Erection of 2No. 3 bedroom dwellings to replace existing dwelling.</t>
  </si>
  <si>
    <t>18/00268/FUL</t>
  </si>
  <si>
    <t xml:space="preserve">Longmead 1 Marine Parade Mayland Essex </t>
  </si>
  <si>
    <t>Erect two detached bungalows on No's 1 Marine Parade and 51A Imperial Avenue</t>
  </si>
  <si>
    <t>Commenced 27/7/21 as per building control</t>
  </si>
  <si>
    <t>18/00345/LDP</t>
  </si>
  <si>
    <t>LDC</t>
  </si>
  <si>
    <t xml:space="preserve">Barns 1 &amp; 2, Lodge Farm, Old London Road, Woodham Walter
</t>
  </si>
  <si>
    <t>Lawful development certificate to convert two barns into dwellings</t>
  </si>
  <si>
    <t>15/00978/OUT 17/00103/OUT 18/00217/FUL</t>
  </si>
  <si>
    <t xml:space="preserve">Land Rear Of Charwood  Stoney Hills  Burnham-On-Crouch Essex </t>
  </si>
  <si>
    <t>Construction of 6 bungalows</t>
  </si>
  <si>
    <t>17/01323/FUL 18/00432/FUL</t>
  </si>
  <si>
    <t>Plumtrees Sheepcoates Lane 
Little Totham Essex</t>
  </si>
  <si>
    <t>Demolition of existing bungalow. Erection of detached replacement dwelling (amended scheme to  FUL/MAL/17/01323)</t>
  </si>
  <si>
    <t>18/00335/FUL</t>
  </si>
  <si>
    <t xml:space="preserve">Land Rear Of 16 High Street Maldon Essex </t>
  </si>
  <si>
    <t>Demolition of redundant outbuilding and construction of new two storey one bedroom dwellinghouse.</t>
  </si>
  <si>
    <t>17/00855/FUL</t>
  </si>
  <si>
    <t>Yo Ho - 505-506 Moorhen Avenue St Lawrence</t>
  </si>
  <si>
    <t>18/00355/FUL</t>
  </si>
  <si>
    <t xml:space="preserve"> Tamarisk Lodge Bridgemarsh Lane Althorne CM3 6DQ</t>
  </si>
  <si>
    <t xml:space="preserve">Demolition of existing dwelling and garage and erection of replacement dwelling and garage, </t>
  </si>
  <si>
    <t>creating new site access.  Replacement dwelling so not counted in statistics.</t>
  </si>
  <si>
    <t>18/00506/FUL</t>
  </si>
  <si>
    <t xml:space="preserve">Burnham Dental Practice 89A High Street Burnham-On-Crouch Essex CM0 8AH </t>
  </si>
  <si>
    <t>Conversion of existing 1st floor residential apartment (C3) to dental practice (D1)</t>
  </si>
  <si>
    <t>18/00459/FUL</t>
  </si>
  <si>
    <t xml:space="preserve">Marleys Bay View  St Lawrence Essex </t>
  </si>
  <si>
    <t>Replacement bungalow</t>
  </si>
  <si>
    <t>Replacement dwelling 2 to 3 bed dw</t>
  </si>
  <si>
    <t>17/00389/FUL &amp; 20/05028/DET</t>
  </si>
  <si>
    <t>Adjacent Park House Wickham Hall Lane Wickham Bishops</t>
  </si>
  <si>
    <t>One detached chalet bungalow</t>
  </si>
  <si>
    <t>Wickham Bishops and Woodham</t>
  </si>
  <si>
    <t>Between Hill Place and Orchard House on station road.  Conditions discharged and BC application for a start on site submitted.</t>
  </si>
  <si>
    <t>18/00392/FUL</t>
  </si>
  <si>
    <t>28A High Street Maldon Essex</t>
  </si>
  <si>
    <t>Change of use from storage to residential use.</t>
  </si>
  <si>
    <t>CH</t>
  </si>
  <si>
    <t>17/00320/FUL</t>
  </si>
  <si>
    <t xml:space="preserve">Steel Barn, Maldon Hall Farm, Spital Road Maldon </t>
  </si>
  <si>
    <t>Three new 2-bed dwellings</t>
  </si>
  <si>
    <t>Maldon West</t>
  </si>
  <si>
    <t>17/01007/COUPA 18/00366/FUL</t>
  </si>
  <si>
    <t xml:space="preserve">The New Stables Bull Lane Maldon Essex CM9 4QB </t>
  </si>
  <si>
    <t xml:space="preserve">Change of use of a building from office use (Class1(a)) to No.2 dwellinghouses (Class C3) </t>
  </si>
  <si>
    <t>18/00514/FUL</t>
  </si>
  <si>
    <t xml:space="preserve">Park House Maldon Road Latchingdon Essex CM3 6LG </t>
  </si>
  <si>
    <t>Demolition of Park House and construction of replacement dwelling</t>
  </si>
  <si>
    <t>17/00427/COUPA 18/00490/COUPA</t>
  </si>
  <si>
    <t xml:space="preserve">Barn A Middlefield Barns Crouchmans Farm Road Ulting Essex </t>
  </si>
  <si>
    <t>Proposed change of use of agricultural building to two one dwelling.</t>
  </si>
  <si>
    <t>18/00416/FUL</t>
  </si>
  <si>
    <t>Land At Stock Chase  Heybridge  Essex</t>
  </si>
  <si>
    <t>Erection of two detached bungalows</t>
  </si>
  <si>
    <t>18/00597/FUL</t>
  </si>
  <si>
    <t>Honeywood Farm Honeypot Lane Purleigh Essex CM3 6RT</t>
  </si>
  <si>
    <t>Replacement dwelling 3 to 4 bed dw.   Completed and occupied</t>
  </si>
  <si>
    <t>14/01018/OUT 18/00558/RES</t>
  </si>
  <si>
    <t>Manor Farm The Avenue North Fambridge Essex CM3 6LZ</t>
  </si>
  <si>
    <t>Planning application for up to 30 dwellings</t>
  </si>
  <si>
    <t>E1</t>
  </si>
  <si>
    <t>David Wilson Homes.  Site cleared 19/20.  Start on site confirmed by David Wilson Homes to be 5th April 2021 with first legal completion in July 2022.  August 2021 - Start now to be mid 2022 as confirmed by the developer.  As at end of January 2022 there have been 45 completions</t>
  </si>
  <si>
    <t>18/00642/COUPA</t>
  </si>
  <si>
    <t>Land Adjacent The Old Granary Lodge Farm Old London Road Woodham Walter</t>
  </si>
  <si>
    <t xml:space="preserve">Prior approval of proposed change of use of agricultural building to a dwellinghouse </t>
  </si>
  <si>
    <t>You can see it from the lane that runs to the west of the site.  BC application in Jan 2021.</t>
  </si>
  <si>
    <t>18/00500/FUL</t>
  </si>
  <si>
    <t xml:space="preserve"> The Cups Public House 214 Wantz Road Maldon CM9 5DG</t>
  </si>
  <si>
    <t xml:space="preserve"> Demolition  of The Cups public house.  The erection of 6 two bedroom terraced houses</t>
  </si>
  <si>
    <t>Maldon East</t>
  </si>
  <si>
    <t>18/00668/FUL</t>
  </si>
  <si>
    <t xml:space="preserve">25C Spital Road Maldon Essex 
CM9 6DZ </t>
  </si>
  <si>
    <t>Demolition of the existing dwelling and associated outbuilding and erection of 6 two bedroom and 2 one bedroom residential flats.</t>
  </si>
  <si>
    <t>18/00789/FUL</t>
  </si>
  <si>
    <t xml:space="preserve"> The Bungalow Lodge Lane
Purleigh CM3 6PW</t>
  </si>
  <si>
    <t>The Bungalow Lodge Lane
Purleigh CM3 6PW (Appletree Cottage)</t>
  </si>
  <si>
    <t xml:space="preserve"> Demolish existing dilapidated bungalow and replace with a detached one and half storey chalet style dwelling house</t>
  </si>
  <si>
    <t>18/00348/OUT</t>
  </si>
  <si>
    <t xml:space="preserve">Land Adjacent Caprice Seaway  St Lawrence Essex </t>
  </si>
  <si>
    <t>Outline application for the erection of a single residential dwelling</t>
  </si>
  <si>
    <t>Outline</t>
  </si>
  <si>
    <t>14/4/21 - Checked no reserved matters application in yet.  Have not put in the 5 year supply they are getting close to the expiry date.</t>
  </si>
  <si>
    <t>17/00204/OUT 18/00794/FUL</t>
  </si>
  <si>
    <t xml:space="preserve">Land At 32A  Green Lane  Burnham-On-Crouch Essex .  Known as Kiln Lodge
</t>
  </si>
  <si>
    <t>Detached four bedroom dwelling</t>
  </si>
  <si>
    <t>17/01251/FUL &amp; 20/01003/FUL</t>
  </si>
  <si>
    <t>Land East Of The Rest Southminster Road Asheldham (Three Oaks)</t>
  </si>
  <si>
    <t xml:space="preserve"> Demolition of existing stables and pole barn and erection of a new single dwelling and change of use of land to residential</t>
  </si>
  <si>
    <t>17/01135/FUL 17/01136/FUL 18/00746/FUL 19/00614/FUL</t>
  </si>
  <si>
    <t xml:space="preserve">Manor Farm Old Heath Road 
Southminster Essex CM0 7BW 
</t>
  </si>
  <si>
    <t xml:space="preserve">Change of use from mixed barn/dwelling to a single dwellnghouse </t>
  </si>
  <si>
    <t xml:space="preserve">replacement dwelling, no net additional.  </t>
  </si>
  <si>
    <t xml:space="preserve"> 16/00308/COUPA 17/00860/FUL</t>
  </si>
  <si>
    <t>Barn, Little Ashtree Farm, Steeple Road,</t>
  </si>
  <si>
    <t>Conversion of barn to residential dwelling</t>
  </si>
  <si>
    <t>Steeple</t>
  </si>
  <si>
    <t>18/00619/FUL</t>
  </si>
  <si>
    <t xml:space="preserve">Land West Of Abbottswood 
Beacon Hill Great Totham 
Essex </t>
  </si>
  <si>
    <t xml:space="preserve">New four bedroom dwelling with detached car port </t>
  </si>
  <si>
    <t>Construction advanced Sept 2020.  4/1/21 - Checked BC private inspector with initial notification.</t>
  </si>
  <si>
    <t>18/00817/FUL</t>
  </si>
  <si>
    <t>Walden Cottage 58 Walden House Road Great Totham Essex</t>
  </si>
  <si>
    <t>Replacement dw, renewal of FUL/MAL/15/00024.  21/00901/FUL refused in November 2021 - application now expired</t>
  </si>
  <si>
    <t>18/00796/FUL</t>
  </si>
  <si>
    <t xml:space="preserve">Redwood Park Downhall Road Bradwell-On-Sea Essex </t>
  </si>
  <si>
    <t xml:space="preserve">Creation of 1No. extra care units </t>
  </si>
  <si>
    <t>18/00864/FUL &amp; 21/05108/DET</t>
  </si>
  <si>
    <t>Land Between The Grey House - Barn Cottage Chapel Road Tolleshunt D'Arcy Essex</t>
  </si>
  <si>
    <t>Change of use of an existing barn to create a three bedroom dwelling</t>
  </si>
  <si>
    <t>Small decrepid barn immediately fronting the road.  5/1/21 - Checked BC no records yet.  Conditions discharged 17/08/21</t>
  </si>
  <si>
    <t>18/00094/FUL</t>
  </si>
  <si>
    <t>Land South Of Marbles Stoney Hills Burnham-On-Crouch Essex</t>
  </si>
  <si>
    <t>New detached dwelling house and garage</t>
  </si>
  <si>
    <t>Burnham-on- Crouch North</t>
  </si>
  <si>
    <t>Garage completed</t>
  </si>
  <si>
    <t>15/00617/OUT 18/00923/RES</t>
  </si>
  <si>
    <t xml:space="preserve">3 Woodrolfe Farm Lane Tollesbury Essex CM9 8SU </t>
  </si>
  <si>
    <t xml:space="preserve">Single detached house to side garden </t>
  </si>
  <si>
    <t>15/00057/OUT 17/01041/RES 18/00843/RES</t>
  </si>
  <si>
    <t>Land rear of 61 Broad Street Green Road Great Totham</t>
  </si>
  <si>
    <t>One new dwelling</t>
  </si>
  <si>
    <t>18/00962/FUL</t>
  </si>
  <si>
    <t xml:space="preserve">New Dwelling At Blue House Farm Hagg Hill Cold Norton Essex </t>
  </si>
  <si>
    <t>same site as 16/00950/FUL, previous dwelling already demolished.  No.  Replacement dwelling so not counted.</t>
  </si>
  <si>
    <t>18/01033/FUL</t>
  </si>
  <si>
    <t xml:space="preserve">Land Adjacent Homeleigh 
North End Southminster Essex </t>
  </si>
  <si>
    <t>Construction of a two storey dwelling with associated vehicular access, hardstanding and landscaping.</t>
  </si>
  <si>
    <t>18/00999/FUL</t>
  </si>
  <si>
    <t>Land Adjacent 9 Cripplegate 
Southminster Essex</t>
  </si>
  <si>
    <t>Proposed 2 bed dwelling house</t>
  </si>
  <si>
    <t>5/1/21 - Checked BC no records yet.  No indication of a start on site or discharge of conditions</t>
  </si>
  <si>
    <t>18/01048/FUL</t>
  </si>
  <si>
    <t xml:space="preserve">Land East Of The Jacks Centre Burnham Road Latchingdon Essex </t>
  </si>
  <si>
    <t>Erection of one new dwelling</t>
  </si>
  <si>
    <t>4/1/21 - Checked BC no record yet.  Time expired with no pre commencement conditions discharged - application expired</t>
  </si>
  <si>
    <t>18/00424/FUL 18/01094/FUL</t>
  </si>
  <si>
    <t xml:space="preserve">Meadow View Barnes Farm Drive Althorne Essex CM3 6BZ </t>
  </si>
  <si>
    <t xml:space="preserve">Replacement dwelling. Amendments to  FUL/MAL/18/00424 </t>
  </si>
  <si>
    <t>Replacement dwelling so not noted on stats</t>
  </si>
  <si>
    <t>18/01035/OUT &amp; 20/01278/FUL</t>
  </si>
  <si>
    <t>42 Colchester Road Great Totham Essex CM9 8DR</t>
  </si>
  <si>
    <t>Splitting of dwelling / offices to form 2 semi detached houses, conversion and extension of existing garage to form 3 bedroom detached house (following outline application 18/01035/OUT). (2 x 4 bedrooms &amp; 1 x 3 bedroom)</t>
  </si>
  <si>
    <t>Site has reduced in size from outline stage and is now 2 net dwellings.  UU signed but is wrong only asked for £30 per dwelling for the tariff.  £30 paid admin fee.  Monitoring fee due four weeks prior to commencement</t>
  </si>
  <si>
    <t>18/01127/COUPA</t>
  </si>
  <si>
    <t xml:space="preserve"> Barn Carringtons Farm
North Road Tollesbury Essex</t>
  </si>
  <si>
    <t>Prior approval of proposed change of use of agricultural building to a dwellinghouse</t>
  </si>
  <si>
    <t>Tolleshunt D'arcy</t>
  </si>
  <si>
    <t>18/01078/FUL</t>
  </si>
  <si>
    <t xml:space="preserve">Avanti Photographics 57 High Street Maldon Essex CM9 5PF </t>
  </si>
  <si>
    <t>Reconfigure existing retail space with remainder converted to 2No. Maisonettes and 1No. Studio Flat</t>
  </si>
  <si>
    <t>14/00613/OUT 18/00752/RES</t>
  </si>
  <si>
    <t>Theedhams Farm Steeple Road Southminster</t>
  </si>
  <si>
    <t>94 houses (incl 28 affordable)</t>
  </si>
  <si>
    <t>18/01194/FUL</t>
  </si>
  <si>
    <t xml:space="preserve">Pinetrees Blacksmiths Lane Wickham Bishops Essex CM8 3NN </t>
  </si>
  <si>
    <t xml:space="preserve">Replacement of existing dwelling with three detached bungalows </t>
  </si>
  <si>
    <t>18/01227/OUT</t>
  </si>
  <si>
    <t>Stables Mangapp Chase Burnham-On-Crouch Essex</t>
  </si>
  <si>
    <t xml:space="preserve"> Change of use of the site to residential, demolition of existing stables and erection of two dwellings</t>
  </si>
  <si>
    <t>18/01164/FUL</t>
  </si>
  <si>
    <t>Land Adjacent Tideways Lodge Steeple Road Latchingdon Essex</t>
  </si>
  <si>
    <t>Erection of new dwelling house &amp; removal of existing mobile home</t>
  </si>
  <si>
    <t>18/01272/FUL</t>
  </si>
  <si>
    <t>Heather House Steeple Road Latchingdon Essex</t>
  </si>
  <si>
    <t>Replacement dwelling and garage</t>
  </si>
  <si>
    <t>Application expired</t>
  </si>
  <si>
    <t>18/01286/FUL</t>
  </si>
  <si>
    <t>Land Rear Of 119 High Street 
Maldon Essex</t>
  </si>
  <si>
    <t>Single storey 1 bedroom dwelling</t>
  </si>
  <si>
    <t>16/00835/OUT 18/01273/FUL 21/05161/DET</t>
  </si>
  <si>
    <t>Land Adjacent Endway Farm Southminster Road Asheldham Essex</t>
  </si>
  <si>
    <t xml:space="preserve"> 1 detatched two bedroom bungalow</t>
  </si>
  <si>
    <t>4/1/21 - checked BC no records shown yet.  Pre commencement conditions discharged in 2021, site started.</t>
  </si>
  <si>
    <t>18/01265/FUL</t>
  </si>
  <si>
    <t xml:space="preserve">Flagstone 52 West Street Tollesbury Essex CM9 8RJ  </t>
  </si>
  <si>
    <t xml:space="preserve">Conversion of a three-bedroom bungalow into two two-bedroom houses </t>
  </si>
  <si>
    <t xml:space="preserve">gross 2, net 1. </t>
  </si>
  <si>
    <t>18/01277/COUPA 20/05076/DET</t>
  </si>
  <si>
    <t xml:space="preserve"> Leggatts Farm Barns Marsh Road Tillingham Essex CM0 7SW</t>
  </si>
  <si>
    <t>Prior approval of proposed change of use of agricultural buildings to dwellinghouses</t>
  </si>
  <si>
    <t>AGC</t>
  </si>
  <si>
    <t xml:space="preserve">Between Leggetts and pond. Concrete barns with corrugated roofs.  Between Leggetts Farm House (white) and blue painted cottages.  5/1/21 - Checked BC no records yet.  Pre commencement conditions discharged 9/9/20.  </t>
  </si>
  <si>
    <t>16/00408/FUL 18/01271/FUL</t>
  </si>
  <si>
    <t>Land Rear Of The Hollies Stoney Hills Burnham-On-Crouch Essex CM0 8FS</t>
  </si>
  <si>
    <t>Erection of 3 dwellings on land to the north of The Hollies</t>
  </si>
  <si>
    <t>18/01357/OUT &amp; 20/00730/RES</t>
  </si>
  <si>
    <t>Charmin 81 Main Road St Lawrence Essex CM0 7NA</t>
  </si>
  <si>
    <t xml:space="preserve">Demolition of existing bungalow and the construction of 2 chalet style 3 bedroom dwellings. </t>
  </si>
  <si>
    <t>Reserved Matter application approved 7/10/20.  Application in to discharge conditions.  Council tax have the orginal dwelling demolished October 2020 so there must be a start on site.</t>
  </si>
  <si>
    <t>18/00230/FUL</t>
  </si>
  <si>
    <t>Asheldham Pit Southminster Road Asheldham Essex</t>
  </si>
  <si>
    <t>Erection of an education centre, tea room, 6x holiday log cabins, 1x staff/workers accommodation, 1x welfare cabin etc</t>
  </si>
  <si>
    <t>Woodland.  4/1/21 - checked on BC no records shown.</t>
  </si>
  <si>
    <t>14/01049/OUT
15/00718/RES
18/01324/FUL</t>
  </si>
  <si>
    <t xml:space="preserve"> Land Adjacent Charwood Stoney Hills Burnham-On-Crouch Essex</t>
  </si>
  <si>
    <t>Section 73A application to erect a two storey house with rooms in the roof and detached garage (5 bedroom)</t>
  </si>
  <si>
    <t>16/00299/FUL</t>
  </si>
  <si>
    <t xml:space="preserve">Land North Of Latchingdon Bowls Club Burnham Road Latchingdon Essex </t>
  </si>
  <si>
    <t>Development of 41 homes, and a new village hall - Market Housing</t>
  </si>
  <si>
    <t>Greenfield site with detailed planning permission.  Site visit August 2021 not started yet but fencing put around the site.  Building Control notified of a start on site on 20th January 2022 Plot 41.</t>
  </si>
  <si>
    <t>18/00923/RES 18/01484/FUL</t>
  </si>
  <si>
    <t>1A Woodrolfe Farm Lane Tollesbury Essex CM9 8SU</t>
  </si>
  <si>
    <t>New 3 bedroom dwelling previously approved under RES/MAL/18/00923. Amended scheme.</t>
  </si>
  <si>
    <t xml:space="preserve">18/01469/FUL </t>
  </si>
  <si>
    <t xml:space="preserve">Land East Of Goldsands Road
Southminster Essex </t>
  </si>
  <si>
    <t xml:space="preserve">Proposed agricultural workers dwelling. </t>
  </si>
  <si>
    <t>5/1/21 - Checked BC application in but no inspections yet.</t>
  </si>
  <si>
    <t>15/00396/OUT 18/01220/RES</t>
  </si>
  <si>
    <t>Land West Of Bridgemans Green Latchingdon Essex</t>
  </si>
  <si>
    <t>Erect 52 detached dwellings and flats</t>
  </si>
  <si>
    <t>Greenfield site with detailed planning permission.  Permission expired on 21st Feb 2021 - site visit on the 15th April confirmed that though there was a fence and gate erected on the site, no foundations appear to have been dug and horses were grazing in the field - therefore we have to assume that there is no legal start on site and the site should be removed from the supply.</t>
  </si>
  <si>
    <t>14/00845/OUT 18/01077/RES</t>
  </si>
  <si>
    <t xml:space="preserve"> Land West Of Cemetery Chapel Southminster Road Burnham-On-Crouch </t>
  </si>
  <si>
    <t>Reserve Matters for development of up to 80 residential dwellings, land reserved for provision of local shops</t>
  </si>
  <si>
    <t>From Matthew Homes  direct - Site Start: February 2021. Planned for w/c 8th Feb 2021. Sales launch: June 2021. Anticipated 1st Completion (CML): July 2021. Site Completion (CML): September 2023.  They have paid their S106 contributions as well.  Site visit August 2021, bases going down start on site.</t>
  </si>
  <si>
    <t>18/01502/FUL</t>
  </si>
  <si>
    <t xml:space="preserve"> Proposed development of 2No. three-bedroom houses.</t>
  </si>
  <si>
    <t>Land Adjacent Tye Meadow Spar Lane Purleigh Essex</t>
  </si>
  <si>
    <t>The demolition of outbuilding and erection of a detached 2 bedroom bungalow</t>
  </si>
  <si>
    <t>19/00011/FUL</t>
  </si>
  <si>
    <t xml:space="preserve"> 5 Mount Lodge Chase Great Totham Essex CM9 8DU</t>
  </si>
  <si>
    <t>Demolition of existing dwelling and erection of replacement single storey dwelling</t>
  </si>
  <si>
    <t>18/00805/FUL</t>
  </si>
  <si>
    <t>Brook House Spar Lane Purleigh Essex CM3 6QW</t>
  </si>
  <si>
    <t>Two replacement dwellings</t>
  </si>
  <si>
    <t>REPLACEMENT DWELLINGS, NO ADDITIONAL DWELLINGS - Plot 1 complete as per building control 29th September 2021.</t>
  </si>
  <si>
    <t>17/01160/FUL</t>
  </si>
  <si>
    <t>Land Adjacent Sunnycot Chelmsford Road Purleigh</t>
  </si>
  <si>
    <t>Erection of detached two bedroom chalet bungalow</t>
  </si>
  <si>
    <t>5/1/21 - Checked BC application in 22/8/19 but no inspection notes yet.</t>
  </si>
  <si>
    <t>17/00918/OUT 19/00028/FUL 
19/00112/FUL
19/00524/FUL</t>
  </si>
  <si>
    <t xml:space="preserve">Nathilda, Purleigh Grove Cold Norton </t>
  </si>
  <si>
    <t>Outline for two dwellings; full permission for plots A and B</t>
  </si>
  <si>
    <t>17/01037/FUL
19/00100/FUL</t>
  </si>
  <si>
    <t xml:space="preserve">Land Between 4 Oaktrees And Lee Cottages The Street Little Totham Essex </t>
  </si>
  <si>
    <t>Three bed bungalow</t>
  </si>
  <si>
    <t xml:space="preserve">15/01082/OUT  15/00445/OUT 18/01477/FUL 19/00533/FUL </t>
  </si>
  <si>
    <t xml:space="preserve">Grove Farm Stoney Hills Burnham-On-Crouch </t>
  </si>
  <si>
    <t xml:space="preserve">Outline permission for 5 dwellings.  Full Permission for four detached bungalows (Plots 1, 2, 4 &amp; 5 of outline planning permission OUT/MAL/15/01082) </t>
  </si>
  <si>
    <t>19/00108/FUL</t>
  </si>
  <si>
    <t xml:space="preserve"> Land North West Of Saltings Seaway St Lawrence Essex</t>
  </si>
  <si>
    <t>Conversion of an annexe to provide a independent two bedroom dwelling</t>
  </si>
  <si>
    <t>5/1/21 - Checked BC no records yet.</t>
  </si>
  <si>
    <t>18/01479/FUL</t>
  </si>
  <si>
    <t xml:space="preserve"> The Clubhouse Coronation Road Burnham-On-Crouch
Essex CM0 8HW</t>
  </si>
  <si>
    <t xml:space="preserve"> Conversion and extension to part of the yacht club to form 3 storey self contained dwelling.</t>
  </si>
  <si>
    <t>14/01257/OUT 19/00203/RES &amp; 20/00860/FUL</t>
  </si>
  <si>
    <t>Land adjacent Shamrock Cottage, Tiptree Road, Wickham Bishops, Essex CM8 3NB</t>
  </si>
  <si>
    <t>Erection of one dwelling (4 plus bedrooms)</t>
  </si>
  <si>
    <t>19/00242/FUL</t>
  </si>
  <si>
    <t xml:space="preserve"> Panorama Barnhall Road
Tolleshunt Knights Essex CM9 8HD</t>
  </si>
  <si>
    <t>14/01182/OUT 16/01377/RES 19/00217/FUL</t>
  </si>
  <si>
    <t xml:space="preserve">Tippets Farm House (Land South Of Hatch House Farm) Burnham Road Hazeleigh Essex </t>
  </si>
  <si>
    <t xml:space="preserve">Erection of farm workers dwelling </t>
  </si>
  <si>
    <t>19/01112/FUL</t>
  </si>
  <si>
    <t xml:space="preserve"> St Florian Burnham Road Woodham Mortimer Essex CM9 6SP </t>
  </si>
  <si>
    <t>Demolition of existing bungalow/garage and erection of a new dwelling and associated garage</t>
  </si>
  <si>
    <t>16/01490/OUT  18/00952/FUL &amp; 20/01333/FUL</t>
  </si>
  <si>
    <t>010000235527</t>
  </si>
  <si>
    <t>Land Adjacent 18  Totham Hill Green  Great Totham Essex</t>
  </si>
  <si>
    <t xml:space="preserve">Erect detached bungalow </t>
  </si>
  <si>
    <t xml:space="preserve">16/00196/OUT 18/00895/FUL </t>
  </si>
  <si>
    <t xml:space="preserve"> Hillcrest House, Stoney Hills Burnham-on-Crouch</t>
  </si>
  <si>
    <t>Development of 4 new homes</t>
  </si>
  <si>
    <t>19/00470/FUL</t>
  </si>
  <si>
    <t xml:space="preserve"> Hidden Waters 48 Woodrolfe Road Tollesbury Essex CM9 8SE</t>
  </si>
  <si>
    <t>Demolition of existing 3 bedroom bungalow and erection of 3 bedroom house with garage</t>
  </si>
  <si>
    <t>19/00301/FUL</t>
  </si>
  <si>
    <t xml:space="preserve"> Land Adjacent 3 Norfolk Road Maldon Essex</t>
  </si>
  <si>
    <t>Construction of a detached two storey four bedroom house within the curtilage of existing 3 Norfolk Road.</t>
  </si>
  <si>
    <t>19/00166/FUL</t>
  </si>
  <si>
    <t xml:space="preserve"> Land West Of Nathilda Purleigh Grove Cold Norton </t>
  </si>
  <si>
    <t>Erection one dwelling</t>
  </si>
  <si>
    <t>17/00981/COUPA 
19/00395/FUL</t>
  </si>
  <si>
    <t xml:space="preserve">Barn at Great Mountains Farm, Colchester Road, </t>
  </si>
  <si>
    <t>Change of use of agricultural building to a dwellinghouse</t>
  </si>
  <si>
    <t>19/00399/COUPA</t>
  </si>
  <si>
    <t xml:space="preserve"> The Farriers Bull Lane Maldon CM9 4QB</t>
  </si>
  <si>
    <t>CoU from office to dwelling</t>
  </si>
  <si>
    <t>19/00224/FUL</t>
  </si>
  <si>
    <t>Land Rear Of 32 Steeple Road Mayland Essex</t>
  </si>
  <si>
    <t>Erection of 2No. bungalows, attached garages and erection of workshop (B1)</t>
  </si>
  <si>
    <t>18/00285/FUL
19/00405/FUL</t>
  </si>
  <si>
    <t xml:space="preserve"> Casimir 134 Imperial Avenue Mayland Essex CM3 6AJ</t>
  </si>
  <si>
    <t>17/01483/FUL 19/00458/FUL</t>
  </si>
  <si>
    <t>Land Adjacent 9 St Peters Court Bradwell-On-Sea</t>
  </si>
  <si>
    <t>Erection of 2No. detached 4 bedroom dwellings</t>
  </si>
  <si>
    <t>4/1/21 - Checked on BC no records shown yet.</t>
  </si>
  <si>
    <t>19/00400/FUL</t>
  </si>
  <si>
    <t>Land At Myrtle Cottage Stoney Hills Burnham-On-Crouch Essex</t>
  </si>
  <si>
    <t>Proposed 2 bedroom dwelling</t>
  </si>
  <si>
    <t>4/1/21 - checked BC they have a record and its pending consideration.  Private Sector BC inspector.</t>
  </si>
  <si>
    <t>19/00444/FUL</t>
  </si>
  <si>
    <t>Summer House Fambridge Road North Fambridge CM3 6NB</t>
  </si>
  <si>
    <t>Proposed replacement detached residential dwelling and garage</t>
  </si>
  <si>
    <t>19/00447/OUT</t>
  </si>
  <si>
    <t xml:space="preserve">Land Adjacent 13 Mill Road Tillingham Essex </t>
  </si>
  <si>
    <t>Two dwellings</t>
  </si>
  <si>
    <t>Outline so not counted in the 5 year supply yet. This is an outline application but less than 10 units so can be included in the 5 year supply by default.</t>
  </si>
  <si>
    <t>19/00503/FUL</t>
  </si>
  <si>
    <t xml:space="preserve"> 4 Devonshire Road Burnham-On-Crouch Essex CM0 8BH</t>
  </si>
  <si>
    <t>Proposed change of use from first floor shop storage to self contained flat, with reinstatement of first floor window.</t>
  </si>
  <si>
    <t>19/00169/FUL</t>
  </si>
  <si>
    <t>Land Adjacent Brickfields Cottage Green Lane Burnham-On-Crouch Essex</t>
  </si>
  <si>
    <t>Erection of a detached chalet bungalow (3 bedroom)</t>
  </si>
  <si>
    <t>4/1/21 - checked BC no records shown yet, unsure of how we know its started.</t>
  </si>
  <si>
    <t>16/00595/FUL 19/00538/FUL</t>
  </si>
  <si>
    <t>100091260906</t>
  </si>
  <si>
    <t xml:space="preserve">Wickham Grove Langford Road Wickham Bishops Essex CM8 3JQ </t>
  </si>
  <si>
    <t>Replacement dwelling - renewed 2019</t>
  </si>
  <si>
    <t>19/00608/COUPA</t>
  </si>
  <si>
    <t xml:space="preserve"> Agricultural Building Flambirds Farm Hackmans Lane Purleigh Essex</t>
  </si>
  <si>
    <t>Prior approval of proposed change of use of agricultural building to No.1 dwellinghouse</t>
  </si>
  <si>
    <t>19/00750/COUPA</t>
  </si>
  <si>
    <t>Barn at Gate Farm, approx 80m North East Of Batts Road JunctionThe Street, Steeple</t>
  </si>
  <si>
    <t xml:space="preserve"> Prior approval for a proposed change of use of agricultural building to a dwellinghouse</t>
  </si>
  <si>
    <t>19/00791/FUL</t>
  </si>
  <si>
    <t>New Farm Dwelling Wayback Farm St Stephens Road Cold Norton</t>
  </si>
  <si>
    <t>Construction of an agricultural workers dwellings</t>
  </si>
  <si>
    <t>18/01321/OUT
19/00717/RES</t>
  </si>
  <si>
    <t xml:space="preserve">44 Mildmay Road Burnham-On-Crouch Essex CM0 8ED </t>
  </si>
  <si>
    <t>Demolition of existing bungalow and the construction of one 2 storey dwelling and one chalet style bungalow.</t>
  </si>
  <si>
    <t xml:space="preserve">Little Hill Farm Mope Lane Wickham Bishops Witham CM8 3JP </t>
  </si>
  <si>
    <t>18/00194/FUL
19/00684/FUL</t>
  </si>
  <si>
    <t xml:space="preserve"> Leeward  Ferry Road Burnham-On-Crouch CM0 8PL</t>
  </si>
  <si>
    <t>17/00383/OUT 17/00752/OUT 19/00681/FUL</t>
  </si>
  <si>
    <t xml:space="preserve">Land South Of Charwood Stoney Hills Burnham-On-Crouch Essex </t>
  </si>
  <si>
    <t>Erection of six dwellings with associated off-street parking, amenity area and landscaping</t>
  </si>
  <si>
    <t>19/00835/FUL</t>
  </si>
  <si>
    <t>Tarrywood Tan Park Wood Lane Little Totham Essex CM9 8LE</t>
  </si>
  <si>
    <t>Application for a replacement dwelling</t>
  </si>
  <si>
    <t>19/00722/FUL</t>
  </si>
  <si>
    <t xml:space="preserve">1 Kings Road Southminster Essex CM0 7EJ
</t>
  </si>
  <si>
    <t>Redevelopment of the site to provide 4No. one-bedroom flats and  2No. one-bedroom flats (all social rent)</t>
  </si>
  <si>
    <t>19/00816/FUL</t>
  </si>
  <si>
    <t xml:space="preserve">Poundstretcher 67 High Street Maldon Essex CM9 5EP </t>
  </si>
  <si>
    <t>Demolition of existing first floor storage area. Extension of retail unit storage at ground floor and development of 5No. residential units on first and second floors. Improved landscaping to service yard area.</t>
  </si>
  <si>
    <t>No too small.  5/1/21 - Checked BC no records yet.</t>
  </si>
  <si>
    <t>19/00864/FUL</t>
  </si>
  <si>
    <t>Land North Of Charwood Stoney Hills Burnham-On-Crouch Essex</t>
  </si>
  <si>
    <t>New single storey dwelling</t>
  </si>
  <si>
    <t>4/5/21 started on site as per building control records.</t>
  </si>
  <si>
    <t>18/00623/FUL</t>
  </si>
  <si>
    <t>Land South Of Tanglewood - Scalby Road - Southminster</t>
  </si>
  <si>
    <t>Caravans for residential use for 1 family</t>
  </si>
  <si>
    <t>S</t>
  </si>
  <si>
    <t>Conditions cleared march 2020</t>
  </si>
  <si>
    <t>14/00623/OUT 18/00624/RES
19/01003/FUL</t>
  </si>
  <si>
    <t>Land South Of Gate Marsh House (West Wick House)- Church Road - North Fambridge</t>
  </si>
  <si>
    <t>19/00430/FUL</t>
  </si>
  <si>
    <t>ok</t>
  </si>
  <si>
    <t>Annexe Shrubbery Farm Curling Tye Lane Woodham Walter Essex CM9 6LT</t>
  </si>
  <si>
    <t>Conversion of ancillary granny annexe to residential dwellinghouse.</t>
  </si>
  <si>
    <t>Not on Rightmove.  CoU will not be visible from the outside. Checked for RAMS payment not applicable this was an allowed appeal and inspector did not mention RAMS.</t>
  </si>
  <si>
    <t>19/01020/FUL</t>
  </si>
  <si>
    <t xml:space="preserve">Land Adj To 32 Green Lane Burnham-On-Crouch Essex </t>
  </si>
  <si>
    <t>Erection of detached 4 bedroom dwelling</t>
  </si>
  <si>
    <t>19/00968/FUL</t>
  </si>
  <si>
    <t xml:space="preserve">Rick Limited 12 Station Road Southminster Essex CM0 7EW
</t>
  </si>
  <si>
    <t>Demolish part of single storey rear projection, erect first floor extension and convert existing ground floor unit to form four residential units</t>
  </si>
  <si>
    <t>5/1/21 - Checked BC no records yet. RAMS agreed, UU signed.  Payment of £50 4 weeks prior to commencement, Rams on commencement.</t>
  </si>
  <si>
    <t>19/00951/FUL</t>
  </si>
  <si>
    <t>Caravan At The Paddocks Waterside Road Bradwell-On-Sea CM0 7QZ</t>
  </si>
  <si>
    <t>Construction of one detached bungalow following removal of mobile home and demolition of existing structures with associated works  - as allowed on appeal APP/X1545/W/16/3157906</t>
  </si>
  <si>
    <t>4/1/21 - checked BC no records shown of plot completion yet. Checked for RAMS not applicable as set out in the DM officers report.</t>
  </si>
  <si>
    <t>19/00465/FUL</t>
  </si>
  <si>
    <t xml:space="preserve">Chartwell 120 Maldon Road Burnham-On-Crouch Essex CM0 8DB </t>
  </si>
  <si>
    <t>Change of use from Class C3 dwellinghouse to a residential children's home Class C2 (residential institution).</t>
  </si>
  <si>
    <t>4/1/21 - Checked BC no records yet.  This is a loss of housing so RAMS is not applicable.</t>
  </si>
  <si>
    <t>19/00985/FUL</t>
  </si>
  <si>
    <t xml:space="preserve">Land Adjacent 41 D'Arcy Way Tolleshunt D'Arcy Essex </t>
  </si>
  <si>
    <t>Proposed infill three bedroom dwelling</t>
  </si>
  <si>
    <t>16/00088/FUL
19/01066/FUL</t>
  </si>
  <si>
    <t>200000916263</t>
  </si>
  <si>
    <t>Guys Farm Lodge  Manor Road  Woodham Walter  Essex
 CM9 6LW</t>
  </si>
  <si>
    <t>Demolition of bungalow and the construction of a 4 bedroom house</t>
  </si>
  <si>
    <t>19/01189/FUL</t>
  </si>
  <si>
    <t xml:space="preserve">Land South Of Charwood And East Of Orchard House Stoney Hills Burnham-On-Crouch </t>
  </si>
  <si>
    <t>Construct cul-de-sac road,  erect three detached bungalows and three detached garages</t>
  </si>
  <si>
    <t xml:space="preserve">17/01389/FUL </t>
  </si>
  <si>
    <t>The use of land for the stationing of caravans for residential purposes for 2 no. gypsy pitches</t>
  </si>
  <si>
    <t>2 pitches, for no more than 4 caravans, incl 2 mobile homes.  Needs a site visit.</t>
  </si>
  <si>
    <t>Tollesbury Marina Woodrolfe Road Tollesbury Essex</t>
  </si>
  <si>
    <t>Change of use to mixed use of marina and for the mooring of up to 8No. residential houseboats.</t>
  </si>
  <si>
    <t>19/01331/COUPA</t>
  </si>
  <si>
    <t xml:space="preserve"> 95 The Street Latchingdon Essex CM3 6JS</t>
  </si>
  <si>
    <t>Change of use of a building from Office Use (Class B1a) to a Dwellinghouse (Class C3).</t>
  </si>
  <si>
    <t>4/1/21 - Checked BC no record yet.  RAMS agreed, UU signed.payment on commencement and monitoring fee 4 weeks prior.</t>
  </si>
  <si>
    <t xml:space="preserve">19/00253/FUL </t>
  </si>
  <si>
    <t>Oak Trees, Crouchmans Farm Road, Ulting</t>
  </si>
  <si>
    <t>turn down ulting lane (houses round green) follow road, past stammers farm, southlands farm, ulting wick, on RHS on sharp bend  (Bumfords Lane too far).  Replacement dwelling so not counted in the stats.</t>
  </si>
  <si>
    <t>Land South Of Buller Lodge, Buller Road, North Fambridge</t>
  </si>
  <si>
    <t xml:space="preserve">Construction Of 4 X 2 Bed Detached Bungalows </t>
  </si>
  <si>
    <t>Development has commenced. 5/1/21 - Checked BC private inspector has been appointed.  Checked RAMS payment due. 1 completion as per council tax 1st July 2020. Payment on commencement and monitoring fee 4 weeks prior.  They did pay the £489 it was refunded less the £30 admin fee. This site has a start on it so this is probably not correct.</t>
  </si>
  <si>
    <t>16/00120/OUT 17/01123/OUT 
19/00702/RES</t>
  </si>
  <si>
    <t>Land To The Rear Of 60A Maldon Road Burnham-On-Crouch</t>
  </si>
  <si>
    <t>6 dwellings</t>
  </si>
  <si>
    <t>16/120/Out gross 6 net 5.  Appeal decision on site for 6 dwellings, different access, and no demolition OUT/MAL/17/01123 june 2018. Out+3 yrs = 2024/25.  Agricultural.  4/1/21 - Checked BC no records shown yet.  RAMS payment not applicable as was not asked for at outline stage.</t>
  </si>
  <si>
    <t>19/01214/OUT</t>
  </si>
  <si>
    <t>Land at Bellgate, Maldon Road, Latchingdon, CM9 6LF</t>
  </si>
  <si>
    <t>Detached dwelling</t>
  </si>
  <si>
    <t>4/1/21 - Checked BC no record yet.  RAMS agreed, UU signed payment on commencement and monitoring fee 4 weeks prior. This is an outline application but less than 10 units so can be included in the 5 year supply by default.</t>
  </si>
  <si>
    <t>20/00132/FUL</t>
  </si>
  <si>
    <t>Wincroft, Little Baddow Road, Woodham Walter</t>
  </si>
  <si>
    <t>Demolish dwelling house and erect 4 bed detached bungalow</t>
  </si>
  <si>
    <t>Replacement dwelling does not count in the figures.  Council tax have noted that the original dwelling has been demolished, so there must be a start on site.</t>
  </si>
  <si>
    <t>18/00730/COUPA 20/00183/FUL</t>
  </si>
  <si>
    <t>Shrub Hill Farm Maldon Road Tiptree Essex CO5 0QA</t>
  </si>
  <si>
    <t>Conversion of farm buildings into a dwelling with single storey extension</t>
  </si>
  <si>
    <t>Great Braxted</t>
  </si>
  <si>
    <t>20/00311/FUL</t>
  </si>
  <si>
    <t xml:space="preserve">Spring Cottage, 18 Beacon Hill
Wickham Bishops
</t>
  </si>
  <si>
    <t xml:space="preserve">Erection of replacement dwelling following the demolition of the existing dwelling and alterations to roof of existing outbuilding (amended scheme pursuant to application 19/01262/FUL) </t>
  </si>
  <si>
    <t>Replacement dwelling does not count in the figures</t>
  </si>
  <si>
    <t>17/01021/OUT &amp;20/00328/FUL</t>
  </si>
  <si>
    <t xml:space="preserve">Wurono, Maypole Road
Great Totham
</t>
  </si>
  <si>
    <t>Demolition of existing dwelling and outbuildings and the erection of a two storey detached dwellinghouse and single storey detached residential annexe, stables and manage</t>
  </si>
  <si>
    <t>Replacement dwelling so not on stats, annex is ancillary.  Construction advanced in September 2020, started in June 2020.</t>
  </si>
  <si>
    <t>18/00544/OUT 20/00255/RES</t>
  </si>
  <si>
    <t>Stapleton - Stoney Hill - Burnham On Crouch</t>
  </si>
  <si>
    <t>Demolition of existing dwelling and erection of three single-storey dwellings</t>
  </si>
  <si>
    <t>Checked for RAMS payment - not applicable was not asked for on outline permission.  4 /1/21 - Checked BC no records yet.  Council tax have the original dwelling demolished May 2020.  One dwelling complete as per Council tax 25/10/21</t>
  </si>
  <si>
    <t>16/01244/OUT &amp; 19/01207OUT</t>
  </si>
  <si>
    <t>010014001498</t>
  </si>
  <si>
    <t xml:space="preserve">Land Adjacent  2 Grange Road Wickham Bishops Essex </t>
  </si>
  <si>
    <t xml:space="preserve">Demolition of original forge building, piggery building and erection of one detached dwelling. </t>
  </si>
  <si>
    <t>16/00431/FUL (expired)
20/00113/FUL</t>
  </si>
  <si>
    <t>100090553997</t>
  </si>
  <si>
    <t xml:space="preserve">171 - 173 Station Road Burnham-On-Crouch Essex CM0 8HN </t>
  </si>
  <si>
    <t>7 residential units (3no. one bed units, 4no. two bed units) 1 retail unit (expired 17/6/19) new application approved for partial change of use of ground floor from A3 to residential C3.</t>
  </si>
  <si>
    <t>4/1/21 - Checked BC no record yet.</t>
  </si>
  <si>
    <t>20/00480/COUPA</t>
  </si>
  <si>
    <t>3 High Street, Southminister</t>
  </si>
  <si>
    <t>Change of use of light industrial to dwelling house (1 bedroom)</t>
  </si>
  <si>
    <t>20/00403/FUL</t>
  </si>
  <si>
    <t>Hallfield Gate Barnhall Road Tolleshunt Knights Essex</t>
  </si>
  <si>
    <t>Demolition of the existing house and erection of a new house.</t>
  </si>
  <si>
    <t>Replacement dwelling so not on stats</t>
  </si>
  <si>
    <t>20/00375/FUL</t>
  </si>
  <si>
    <t xml:space="preserve">Land Rear Of 148 Station Road
Burnham-On-Crouch
</t>
  </si>
  <si>
    <t>Proposed change of use from Class B1 and B2 to Class C3, demolition of existing dilapidated industrial building and erection of 4 new residential dwelling houses, ancillary development and landscaping</t>
  </si>
  <si>
    <t>Burnham-on Crouch South</t>
  </si>
  <si>
    <t>RAMS due, UU signed to pay prior to commencement of each dwelling.  To pay the £50 4 weeks prior to commencement.</t>
  </si>
  <si>
    <t>20/00423/FUL</t>
  </si>
  <si>
    <t xml:space="preserve">Land At 109 Basin Road, Heybridge Basin
</t>
  </si>
  <si>
    <t>Demolition of existing boat store and erection of boat store and first floor one bedroom apartment</t>
  </si>
  <si>
    <t>Heybridge Basin</t>
  </si>
  <si>
    <t>RAMS due, UU signed but its to pay £30.00 Rams Tariff with £50 monitoring and £30 admin</t>
  </si>
  <si>
    <t>Whitethorn Filey Road Southminster Essex</t>
  </si>
  <si>
    <t>Demolition of existing bungalow and erection of replacement dwelling, the other application is to retain the dwelling as an annex, either could be implemented.</t>
  </si>
  <si>
    <t>Replacement dwelling so not on stats. Started as per building control 19th Jan 2021.</t>
  </si>
  <si>
    <t>20/00490/FUL</t>
  </si>
  <si>
    <t xml:space="preserve">Land At The Summer House, Back Lane
Wickham Bishops
</t>
  </si>
  <si>
    <t>Erection of 1No. dwelling (amendment to planning permission ref. RES/MAL/16/01475) (no record of this on the spreadsheet) 4 bed plus</t>
  </si>
  <si>
    <t>RAMS due, UU signed to pay 4 weeks prior to commencement</t>
  </si>
  <si>
    <t>20/00511/FUL</t>
  </si>
  <si>
    <t xml:space="preserve">Land Adjacent 53 Orchard Road
Maldon
</t>
  </si>
  <si>
    <t>Development of 2No. terraced dwellings with associated car/cycle parking facilities</t>
  </si>
  <si>
    <t xml:space="preserve">RAMS due, UU signed to pay RAMS on commencment and pay the £50 monitoring fee 4 weeks prior to commencement. Need to check are they both complete </t>
  </si>
  <si>
    <t>20/00620/COUPA</t>
  </si>
  <si>
    <t>Land Adjacent To Norton Hall St Stephens Road Cold Norton Essex</t>
  </si>
  <si>
    <t>Prior notification for the conversion of two agricultural barns into two dwellinghouses. (2 x 2 bedrooms)</t>
  </si>
  <si>
    <t>RAMS is due, UU signed. 4 weeks prior to commencement, Rams on commencement.</t>
  </si>
  <si>
    <t xml:space="preserve">ENF/16/00255/01 </t>
  </si>
  <si>
    <t>1 &amp; 2 Rosedale Cottages - Maldon Road</t>
  </si>
  <si>
    <t>Retention of the erection of two dwelling houses</t>
  </si>
  <si>
    <t>Tiptree</t>
  </si>
  <si>
    <t>20/00601/FUL</t>
  </si>
  <si>
    <t xml:space="preserve">The Bungalow Green Lane, Little Totham
</t>
  </si>
  <si>
    <t>Section 73A application for the refurbishment of a building and the change of use of associated land to residential (C3) - 1 Bed room</t>
  </si>
  <si>
    <t>RAMS due, UU signed to pay RAMS on commencment and pay the £50 monitoring fee 4 weeks prior to commencement</t>
  </si>
  <si>
    <t xml:space="preserve">20/00087/OUT &amp; 20/00945/RES	</t>
  </si>
  <si>
    <t xml:space="preserve">Land East Of Charwood
Stoney Hills
Burnham-On-Crouch
Essex
</t>
  </si>
  <si>
    <t>Outline application with all matters reserved for a 2 storey 4 bedroom house.</t>
  </si>
  <si>
    <t>Burnham-on Crouch North</t>
  </si>
  <si>
    <t>RAMS and monitoring payment made on the 10/9/20 at the time of the application.  UU signed.  Has paid the £30.00 monitoring fee twice. Reserve Matters application approved 22nd Jan 2021.</t>
  </si>
  <si>
    <t>20/00631/FUL</t>
  </si>
  <si>
    <t xml:space="preserve">Land Adjacent Purleigh Law, Walton Hall Lane, Purleigh
</t>
  </si>
  <si>
    <t>Conversion of buildings to create 2No. dwellings, link extensions and alterations to the buildings and demolition of remaining buildings. 4 plus bedrooms</t>
  </si>
  <si>
    <t>20/00766/FUL</t>
  </si>
  <si>
    <t>Homelands Southminster Road Asheldham Essex</t>
  </si>
  <si>
    <t>Erection of two bedroom bungalow with an annex and detached cart lodge.</t>
  </si>
  <si>
    <t>RAMS paid in full 1/10/19.  Start on site same date as confirmed by the developer. £50 - 4 weeks prior to commencement, Rams on commencement.</t>
  </si>
  <si>
    <t>20/00411/FUL &amp; 16/01484/FUL</t>
  </si>
  <si>
    <t xml:space="preserve">Land South Of Red Lyons Lodge,
Burnham Road, Latchingdon
</t>
  </si>
  <si>
    <t>New dwelling with cart lodge garage - 4 plus bedrooms</t>
  </si>
  <si>
    <t xml:space="preserve">Checked for RAMS payment - not applicable was not asked for on previous permission. </t>
  </si>
  <si>
    <t>20/00743/FUL</t>
  </si>
  <si>
    <t xml:space="preserve">Land East Of 29 Pippins Road
Burnham-On-Crouch
</t>
  </si>
  <si>
    <t>Construction of a one bedroom dwelling</t>
  </si>
  <si>
    <t>Burnham-on-Crouch North</t>
  </si>
  <si>
    <t>18/00443/OUT &amp; 20/00846/RES</t>
  </si>
  <si>
    <t>Land North West Of 2 Maldon Road Burnham-On-Crouch
Essex</t>
  </si>
  <si>
    <t>2026/27</t>
  </si>
  <si>
    <t>20/00641/FUL</t>
  </si>
  <si>
    <t xml:space="preserve">Land North West Of Fernbrook Hall
Mope Lane,Wickham Bishops
</t>
  </si>
  <si>
    <t>Demolition of the existing stable block and the construction of a five bedroom detached house.</t>
  </si>
  <si>
    <t>Should be deliverable in 5 years.</t>
  </si>
  <si>
    <t>20/00678/FUL</t>
  </si>
  <si>
    <t>Agricultural Barns Adjacent 31 Plains Road Great Totham Essex</t>
  </si>
  <si>
    <t>Demolition of existing outbuildings and construction of 2no. detached residential dwellings with associated landscaping and vehicle parking (2 x 5 bedrooms)</t>
  </si>
  <si>
    <t>UU signed payment on commencement and £50 monitoring payment due 4 weeks prior to commencement.  RAMS is due this was an officer recommendation to refuse overturned by Committee.  There is a S106 also on this site.</t>
  </si>
  <si>
    <t>20/00785/OUT &amp; 21/00735/RES</t>
  </si>
  <si>
    <t>Land Rear Of 37 Burnham Road Latchingdon Essex</t>
  </si>
  <si>
    <t>Outline application with all matters reserved for a proposed new single storey 2 bed detached dwelling.</t>
  </si>
  <si>
    <t>RAMS paid, most  in October 2019 - No UU signed on uniform.  This is an outline application but less than 10 units so can be included in the 5 year supply by default.  RM approved 23/11/21.</t>
  </si>
  <si>
    <t>20/00816/COUPA</t>
  </si>
  <si>
    <t>1 High Street, Southminster</t>
  </si>
  <si>
    <t>Change of use of offices to flat (2 bedroom)</t>
  </si>
  <si>
    <t>20/00747/FUL</t>
  </si>
  <si>
    <t xml:space="preserve">Land Adjacent 113A, Mell Road
Tollesbury
</t>
  </si>
  <si>
    <t>Demolition of existing residential garage and the erection of a one and a half storey cottage with two bedrooms and ancillary parking</t>
  </si>
  <si>
    <t>RAMS due and paid on the 21/10/20.  No UU signed as tariff and admin fee paid in full.</t>
  </si>
  <si>
    <t>20/00859/FUL</t>
  </si>
  <si>
    <t xml:space="preserve">The Lodge, Pale Pitt Farm, Latchingdon Road, Purleigh
</t>
  </si>
  <si>
    <t>Proposed replacement dwelling</t>
  </si>
  <si>
    <t>Replacement dwelling so not shown on stats.</t>
  </si>
  <si>
    <t>20/00979/FUL</t>
  </si>
  <si>
    <t xml:space="preserve">The Gray House, Hackmans Lane, Purleigh, Essex, CM3 6RJ
</t>
  </si>
  <si>
    <t>Demolition of the existing house and outbuildings and erection of a new detached dwelling house</t>
  </si>
  <si>
    <t>20/01000/OUT</t>
  </si>
  <si>
    <t>Building at the Old Dairy, Broad Street Green Road, Great Totham</t>
  </si>
  <si>
    <t>Demolish commercial building and erect up to 3 Dwellings</t>
  </si>
  <si>
    <t>Outline so cannot put on 5 year supply.  UU signed for RAMS and monitoring fee paid.  No admin fee paid though.  RAMS tariff to pay on commencement.  This is an outline application but less than 10 units so can be included in the 5 year supply by default.</t>
  </si>
  <si>
    <t>20/00954/FUL</t>
  </si>
  <si>
    <t xml:space="preserve">Barns At Lower Farm, Blind Lane
Tolleshunt Knights
</t>
  </si>
  <si>
    <t>Conversion of barns to dwelling, alterations including demolition and replacement of Barn A following prior approval - 5 bed</t>
  </si>
  <si>
    <t xml:space="preserve"> RAMS agreed, UU signed.  Payment of £50 4 weeks prior to commencement, Rams on commencement.</t>
  </si>
  <si>
    <t>20/01056/COUPA &amp; 20/00069/PA</t>
  </si>
  <si>
    <t>Barn at West Bowers Farm, West Bowers Road, Woodham Walter</t>
  </si>
  <si>
    <t>Agricultural building to dwelling house (1 bedroom)</t>
  </si>
  <si>
    <t xml:space="preserve">RAMS due, UU signed to pay prior to commencement of each dwelling.  To pay the £50 4 weeks prior to commencement. </t>
  </si>
  <si>
    <t>20/00994/FUL</t>
  </si>
  <si>
    <t>Little Grange Farm, Marlpits Road, Woodham Mortimer</t>
  </si>
  <si>
    <t>Change of use of two barns to form a dwelling (4 bed)</t>
  </si>
  <si>
    <t>Need to recheck this the Rams fee on the UU is wrong it says £208.58 instead of £125.58.  Rams fee and £50 monitoring to be paid on commencement - monitoring 4 weeks before.</t>
  </si>
  <si>
    <t>20/01076/FUL</t>
  </si>
  <si>
    <t>70 Colchester Road, Great Totham</t>
  </si>
  <si>
    <t>Erection of a dwelling (4 bedroom)</t>
  </si>
  <si>
    <t>20/01146/FUL</t>
  </si>
  <si>
    <t>The Buffs, Victoria Road, Cold Norton</t>
  </si>
  <si>
    <t>Replacement dwelling does not count in the figures.</t>
  </si>
  <si>
    <t>20/01219/OUT</t>
  </si>
  <si>
    <t>Brooklands, Beckingham Road, Great Totham</t>
  </si>
  <si>
    <t>18/00014/FUL &amp; 20/01145/FUL</t>
  </si>
  <si>
    <t xml:space="preserve">Springwood, Rectory Lane, Latchingdon </t>
  </si>
  <si>
    <t>5 bungalows (1 x 2 bed and 4 x 3 bed)</t>
  </si>
  <si>
    <t>20/01154/FUL</t>
  </si>
  <si>
    <t xml:space="preserve">Barns adjacent to Mosklyns Farm, Chelmsford Road, Purleigh
</t>
  </si>
  <si>
    <t>Retention of an existing dwelling</t>
  </si>
  <si>
    <t>20/01120/FUL</t>
  </si>
  <si>
    <t>Land adj to Ivystone Cottage, Back Lane, Tolleshunt D`Arcy</t>
  </si>
  <si>
    <t>Conversion of haybarn and stables into a dwelling (4 bedroom)</t>
  </si>
  <si>
    <t xml:space="preserve">Tolleshunt D`Arcy </t>
  </si>
  <si>
    <t>UU signed on previous refused application which was dismissed at appeal.  The applicant paid all the fees and the Rams tariff  at this time against 19/01277/FUL.</t>
  </si>
  <si>
    <t>20/01335/FUL</t>
  </si>
  <si>
    <t>70 Maldon Road, Burnham on Crouch</t>
  </si>
  <si>
    <t xml:space="preserve">Demolition of existing dwelling and erect replacement </t>
  </si>
  <si>
    <t>Replacement Dwelling so not calculated in the 5 year supply.</t>
  </si>
  <si>
    <t>19/01163/FUL</t>
  </si>
  <si>
    <t xml:space="preserve">The Sun and Anchor, The Street, Steeple
</t>
  </si>
  <si>
    <t>Demolition of the Sun &amp; Anchor Public House with first floor living accommodation and erection of 6 dwelling houses (4 bedroom properties)</t>
  </si>
  <si>
    <t>UU signed for RAMs tariff, £50 monitoring fee to be paid 4 weeks prior to commencement.  Loss of upstairs living accommodation.</t>
  </si>
  <si>
    <t>20/01316/COUPA</t>
  </si>
  <si>
    <t>Barn A &amp; Barn B At The Barn Braxted Park Road Great Braxted</t>
  </si>
  <si>
    <t>Creation of 4 dwellings (4 x 3 bedrooms)</t>
  </si>
  <si>
    <t>UU signed for RAMs tariff, admin fee paid.  £50 monitoring fee due four weeks prior to commencement.</t>
  </si>
  <si>
    <t xml:space="preserve">19/00772/FUL </t>
  </si>
  <si>
    <t>Clarks Farm Greyhound Rescue Centre, Clarks Farm, Wash Lane, Little Totham</t>
  </si>
  <si>
    <t>Change of use from a veterinary building to a two bedroom residential dwelling for an assistant manager of the associated greyhound business</t>
  </si>
  <si>
    <t>20/01336/OUT</t>
  </si>
  <si>
    <t>Site Adjacent Sovereign House  Hackmans Lane  Purleigh  Essex</t>
  </si>
  <si>
    <t>Erection of two dwelling houses</t>
  </si>
  <si>
    <t>Appeal granted in April 18.  out+3= 24/25.  5/1/21 - Renewal outline application submitted Dec 2020 20/01336/OUTThis is an outline application but less than 10 units so can be included in the 5 year supply by default.</t>
  </si>
  <si>
    <t>20/01329/FUL</t>
  </si>
  <si>
    <t>Alpha, Vernon Road, North Fambridge</t>
  </si>
  <si>
    <t>18/01476/OUT</t>
  </si>
  <si>
    <t>Tillingham Hall Farm, North Street, Tillingham</t>
  </si>
  <si>
    <t>Demolition of redundant agricultural buildings and erection of up to 24 No. residential dwellings</t>
  </si>
  <si>
    <t>This is an outline application so not counted in the 5 year supply yet until the reserved matters comes in.  August site visit no start on site yet.</t>
  </si>
  <si>
    <t>21/00060/FUL</t>
  </si>
  <si>
    <t>95 The Street, Latchingdon</t>
  </si>
  <si>
    <t>Conversion of existing commercial building into residential with addition of 1st floor extension; to create 1No. Dwelling. (3 bedrooms)</t>
  </si>
  <si>
    <t>This should be deliverable within the 5 years</t>
  </si>
  <si>
    <t>20/01163/FUL</t>
  </si>
  <si>
    <t>Orchard Cottage, 36 Mountview Cresent, St Lawrence</t>
  </si>
  <si>
    <t>Demolition of existing bungalow and construction of 2 new dwellings.</t>
  </si>
  <si>
    <t>20/01238/FUL</t>
  </si>
  <si>
    <t>The Barn, Little Acre, Sotts Hill, Southminster</t>
  </si>
  <si>
    <t>Conversion of an agricultural barn into one 3 bedroom residential unit.</t>
  </si>
  <si>
    <t>20/01353/COUPA</t>
  </si>
  <si>
    <t>Building C, Stock Hall Farm, Hatfield Road, Ulting</t>
  </si>
  <si>
    <t>Change of use of agricultural building to a dwellinghouse. (2 bedroom)</t>
  </si>
  <si>
    <t>20/01082/OUT</t>
  </si>
  <si>
    <t>45 Steeple Road, Mayland</t>
  </si>
  <si>
    <t>Outline planning application for the construction of single dwellinghouse (4+ bedrooms)</t>
  </si>
  <si>
    <t xml:space="preserve">This is an outline application but less than 10 units so can be included as deliverable by default. </t>
  </si>
  <si>
    <t>21/00153/COUPA</t>
  </si>
  <si>
    <t xml:space="preserve">The Stables, Witham Road, Langford
</t>
  </si>
  <si>
    <t>Prior approval for a proposed change of use of agricultural building to a dwelling house (2 bedroom)</t>
  </si>
  <si>
    <t>This should be deliverable within the 5 years.  Full RAMs figure paid with the £50 monitoring fee - no admin fee because there was no legal agreement.</t>
  </si>
  <si>
    <t>21/00094/COUPA</t>
  </si>
  <si>
    <t xml:space="preserve">Hill House Lower Burnham Road Latchingdon </t>
  </si>
  <si>
    <t>Change of Use of Agricultural Buildings to Dwellinghouse (Class C3) (1 bedroom)</t>
  </si>
  <si>
    <t>Single dwelling this should be deliverable in 5 years.  RAMS payment due four weeks prior to commencement.</t>
  </si>
  <si>
    <t>21/00181/COUPA</t>
  </si>
  <si>
    <t xml:space="preserve">Barn At Old Middle Farm Blind Lane Tolleshunt Knights </t>
  </si>
  <si>
    <t>change of use from agricultural barn to C3 dwellinghouse (3 bedroom)</t>
  </si>
  <si>
    <t>Single dwelling this should be deliverable in 5 years.</t>
  </si>
  <si>
    <t>21/00136/OUT</t>
  </si>
  <si>
    <t>Land adjacent to Bunting Lodge, Mayland Close, Mayland</t>
  </si>
  <si>
    <t>Erection of a one and half storey dwelling (3 bedroom)</t>
  </si>
  <si>
    <t>Single dwelling in outline - consider as this is a minor development that it is deliverable within 5 years.</t>
  </si>
  <si>
    <t>21/00307/COUPA</t>
  </si>
  <si>
    <t>Barn B, At Guisnes Lodge, Back Road, Tollesbury</t>
  </si>
  <si>
    <t>Conversion of an agricultural livestock building into a dwelling (1 bedroom)</t>
  </si>
  <si>
    <t>Change of use to 1 dwelling from a barn - this is a minor development that is deliverable within 5 years.</t>
  </si>
  <si>
    <t>21/00333/COUPA</t>
  </si>
  <si>
    <t xml:space="preserve">Baltic House, Station Road,  Maldon </t>
  </si>
  <si>
    <t>Change of use of first floor from office to residential to form 3 flats (1x2 bedroom and 2x1 bedroom)</t>
  </si>
  <si>
    <t>Change of use to 3 dwelling from offices - this is a minor development that is deliverable within 5 years.</t>
  </si>
  <si>
    <t xml:space="preserve">19/01152/COUPA </t>
  </si>
  <si>
    <t>Agricultural Building At Old House Farm, Braxted Road, Kelvedon</t>
  </si>
  <si>
    <t>change of use of agricultural building to a dwellinghouse (Class C3) (3 bedroom)</t>
  </si>
  <si>
    <t>Change of use of barn to dwelling - this is a minor development that is deliverable within 5 years.</t>
  </si>
  <si>
    <t>20/00631/FUL &amp; 21/00296/FUL</t>
  </si>
  <si>
    <t>Land Adj. Purleigh Lawn Walton Hall Lane Purleigh</t>
  </si>
  <si>
    <t>Conversion of existing buildings and new build link extensions to create 2 dwellings (3 bed each)</t>
  </si>
  <si>
    <t>18/00428/OUT 21/00334/RES</t>
  </si>
  <si>
    <t xml:space="preserve"> Land Between Thiseldome And Buller Lodge, Buller Road, North Fambridge</t>
  </si>
  <si>
    <t xml:space="preserve">New 2 bed dwelling </t>
  </si>
  <si>
    <t>No full application yet - Jan 2021. This is an outline application but less than 10 units so can be included in the 5 year supply by default.</t>
  </si>
  <si>
    <t>16/00105/OUT 20/00102/RES</t>
  </si>
  <si>
    <t xml:space="preserve">Up to 13 dwellings, provision of public open space </t>
  </si>
  <si>
    <t>20/00102/RES - reserved matters application approved 25th June 2021. August 2021 site visit no start on site.</t>
  </si>
  <si>
    <t>20/00043/FUL</t>
  </si>
  <si>
    <t>Land adjacent 1 Poplar Grove Chase, Great Totham</t>
  </si>
  <si>
    <t>Erection of a dwelling (2 bedroom)</t>
  </si>
  <si>
    <t>Erect a single dwelling allowed on appeal - minor development so should be deliverable in 5 years.</t>
  </si>
  <si>
    <t>20/01288/FUL</t>
  </si>
  <si>
    <t xml:space="preserve">Woodpeckers 15 Mangapp Chase Burnham-On-Crouch </t>
  </si>
  <si>
    <t>Demolition of outbuildings and erection of 5 dwellings (bedrooms not noted yet)</t>
  </si>
  <si>
    <t>Outline application for 5 units so it would not go in the 5 year supply at this stage, will be monitored to see when the reserved matters application is submitted.</t>
  </si>
  <si>
    <t xml:space="preserve">20/00546/FUL </t>
  </si>
  <si>
    <t>Glen Loy Latchingdon Road Cold Norton</t>
  </si>
  <si>
    <t>Conversion of a single dwelling into two dwellings (3 bed)</t>
  </si>
  <si>
    <t>Conversion to an additional dwelling - minor development so should be deliverable within 5 years.</t>
  </si>
  <si>
    <t>21/00415/FUL</t>
  </si>
  <si>
    <t xml:space="preserve">Land North Of Orchard Way Mope Lane Wickham Bishops </t>
  </si>
  <si>
    <t>18/01118/FUL &amp; 21/00517/FUL</t>
  </si>
  <si>
    <t>Land Between Grenfell And Inglenook Birchwood Road Purleigh Essex</t>
  </si>
  <si>
    <t xml:space="preserve"> Proposed new two storey, three bedroom dwelling.</t>
  </si>
  <si>
    <t>5/1/21 - Checked BC no records shown yet.</t>
  </si>
  <si>
    <t>21/00433/COUPA</t>
  </si>
  <si>
    <t xml:space="preserve">Scripps Farm Goat Lodge Road Great Totham </t>
  </si>
  <si>
    <t>21/00472/FUL</t>
  </si>
  <si>
    <t xml:space="preserve">East Cottage Witham Road Tolleshunt Major </t>
  </si>
  <si>
    <t>Tollehunt Major</t>
  </si>
  <si>
    <t>21/00566/COUPA</t>
  </si>
  <si>
    <t xml:space="preserve">Land South Side Of Keelings Road Dengie </t>
  </si>
  <si>
    <t>Change of use of agricultural building to a dwellinghouse (2 bedroom)</t>
  </si>
  <si>
    <t>Dengie</t>
  </si>
  <si>
    <t>21/00613/FUL</t>
  </si>
  <si>
    <t xml:space="preserve">Sunnyside Grange Avenue Mayland </t>
  </si>
  <si>
    <t>21/00594/FUL</t>
  </si>
  <si>
    <t>Barns Adjacent To Mosklyns Farm Chelmsford Road Purleigh</t>
  </si>
  <si>
    <t>Alterations to barn, conversion to a dwellinghouse (3 bedroom)</t>
  </si>
  <si>
    <t>Already started development, minor which should be completed within 5 years.</t>
  </si>
  <si>
    <t>21/00622/COUPA</t>
  </si>
  <si>
    <t>Barn A, At Guisnes Lodge, Back Road, Tollesbury</t>
  </si>
  <si>
    <t>Change of use of a agricultural building to 2 dwellinghouses (3 bedrooms)</t>
  </si>
  <si>
    <t>Minor development so should be deliverable in 5 years.</t>
  </si>
  <si>
    <t>18/01407/OUT &amp; 20/00577/FUL</t>
  </si>
  <si>
    <t xml:space="preserve"> Land Adjacent 20 Chapel Lane Tillingham Essex</t>
  </si>
  <si>
    <t>Erect two dwellings (2 x 3 bedrooms)</t>
  </si>
  <si>
    <t>The 2018 application was for one unit and an outline, the 2021 application is a full application for 2 units.  Minor development so should be delivered in five years.</t>
  </si>
  <si>
    <t>20/00299/FUL</t>
  </si>
  <si>
    <t>Land Rear of St Vincent, 2A King Edward Avenue, Burnham-on-Crouch</t>
  </si>
  <si>
    <t>Erection of a 2 bedroom bungalow</t>
  </si>
  <si>
    <t>21/00619/COUPA</t>
  </si>
  <si>
    <t xml:space="preserve">Spital Farm, Station Road, Tolleshunt D'arcy </t>
  </si>
  <si>
    <t>Change of use of 1No. agricultural buildings into 2No. Dwellinghouses (1 bed and 4 bed)</t>
  </si>
  <si>
    <t>Minor development so should be deliverable in 5 years.  One of the RAMS payments made so at least one of the units has started on site.</t>
  </si>
  <si>
    <t>19/01021/FUL</t>
  </si>
  <si>
    <t>Land to the rear of 63 High Street, Maldon</t>
  </si>
  <si>
    <t>Erection of 4, 1 bedroom almshouses</t>
  </si>
  <si>
    <t xml:space="preserve">Minor development so should be deliverable in 5 years.  </t>
  </si>
  <si>
    <t>20/00202/FUL &amp; 21/00588/FUL</t>
  </si>
  <si>
    <t xml:space="preserve">9 Acacia Drive, Maldon, Essex, CM9 6AW
</t>
  </si>
  <si>
    <t>Replacement dwelling so not shown on stats.  Original building now demolished as per council tax 8/12/21.</t>
  </si>
  <si>
    <t xml:space="preserve">20/00309/OUT </t>
  </si>
  <si>
    <t>Land South Of The Old Dairy, Southminster Road, Burnham On Crouch</t>
  </si>
  <si>
    <t>Erection of detached dwelling (2 bedroom)</t>
  </si>
  <si>
    <t>Minor outline development so should be developable within 5 years.</t>
  </si>
  <si>
    <t xml:space="preserve">19/00785/COUPA &amp;21/00261/FUL </t>
  </si>
  <si>
    <t xml:space="preserve"> Land At Oak Farm Oak Farm Road Woodham Walter Essex</t>
  </si>
  <si>
    <t xml:space="preserve"> change of use of agricultural building to No. 5 dwellinghouse</t>
  </si>
  <si>
    <t>Large barn at crossroads of Old London Road/ Oak Farm Road/Tom tit lane.  On the second application form June 2021 the site has not been started, though RAMs payment has been made.</t>
  </si>
  <si>
    <t>18/00305/FUL 21/00647/LBC 21/00646/FUL</t>
  </si>
  <si>
    <t xml:space="preserve">Barn At Maldon Wycke 
Spital Road Maldon Essex </t>
  </si>
  <si>
    <t>Conversion of barn into one residential dwelling</t>
  </si>
  <si>
    <t>Barn conversion - adjacent to maldon Wycke.  5/1/21 - Checked BC no records yet.  Original applications expired without a start on site, new applications approved in Sept 2021.</t>
  </si>
  <si>
    <t>20/00090/OUT &amp; 21/00252/FUL</t>
  </si>
  <si>
    <t>Stow Hall Farm, Woodham Road, Stow Maries</t>
  </si>
  <si>
    <t>Redevelopment of agricultural building into 3 dwellings</t>
  </si>
  <si>
    <t>Stow Maries</t>
  </si>
  <si>
    <t>Outline application so this can not go in the 5 year supply - checked they have paid their RAMS fee and the £30 monitoring fee - no UU signed that could be seen and no £50 monitoring fee. This is an outline application but less than 10 units so can be included in the 5 year supply by default.</t>
  </si>
  <si>
    <t>17/00735/OUT 20/00212/FUL 21/00691/FUL</t>
  </si>
  <si>
    <t>Sunnyside  Stoney Hills Burnham-On-Crouch  Essex  CM0 8QA</t>
  </si>
  <si>
    <t>Demolition of existing garage and erection of 2 dwelling houses on land to the west of Sunnyside</t>
  </si>
  <si>
    <t>18/00005/OUT 
20/00501/FUL 21/00691/FUL</t>
  </si>
  <si>
    <t>Land Rear Of Hedge End, Stoney Hills Burnahm-on-Crouch</t>
  </si>
  <si>
    <t>Full application for the erection of two dwellings</t>
  </si>
  <si>
    <t xml:space="preserve">21/00522/OUT </t>
  </si>
  <si>
    <t>7 Station Cottages, Hall Road, Southminster</t>
  </si>
  <si>
    <t>Erect 2 storey dwelling (3 bedroom)</t>
  </si>
  <si>
    <t>21/00488/FUL</t>
  </si>
  <si>
    <t>Land between Furzedown and Elms Coal Yard, Main Road, Mundon</t>
  </si>
  <si>
    <t>Erection of one and half storey dwelling (4 bedroom)</t>
  </si>
  <si>
    <t>21/00526/FUL 21/01277/FUL</t>
  </si>
  <si>
    <t>Appleberry By The Gables, Stoney Hills, Burnham-On-Crouch</t>
  </si>
  <si>
    <t>Demolition of existing dwelling and erection of 8 new dwellings (4 x 2 bedrooms and 4 x 3 bedrooms)</t>
  </si>
  <si>
    <t>20/00428/FUL</t>
  </si>
  <si>
    <t xml:space="preserve">Land Opposite 34 Hall Road Great Totham </t>
  </si>
  <si>
    <t>Erection of 30 dwellings (4 x 1 bedroom,  6 x 2 bedroom, 9 x 3 bedroom, 11 x 4 bedroom)</t>
  </si>
  <si>
    <t>Major full planning application, should be delivered in 5 years.</t>
  </si>
  <si>
    <t>21/00718/FUL</t>
  </si>
  <si>
    <t>Heather House, Steeple Road, Latchingdon</t>
  </si>
  <si>
    <t>20/00060/FUL</t>
  </si>
  <si>
    <t>Gorwell Hall, Tollesbury Road, Tollesbury,</t>
  </si>
  <si>
    <t>Conversion of a cartlodge to a dwelling</t>
  </si>
  <si>
    <t>Single dwelling which should be delivered in 5 years</t>
  </si>
  <si>
    <t>21/00824/OUT</t>
  </si>
  <si>
    <t>Five Corners, Maypole Road, Wickham Bishops</t>
  </si>
  <si>
    <t xml:space="preserve">Erect a new detached dwelling </t>
  </si>
  <si>
    <t>I unit outline permission, this should be deliverale within 5 years</t>
  </si>
  <si>
    <t>15/00267/OUT 17/01474/RES 19/00072/RES</t>
  </si>
  <si>
    <t>Land East Of Malone Cottage - Maypole Road - Wickham Bishops</t>
  </si>
  <si>
    <t>Residential development of 14 dwellings</t>
  </si>
  <si>
    <t>29/08/18 
10/04/2019</t>
  </si>
  <si>
    <t xml:space="preserve">138A High Street Maldon CM9 5AF </t>
  </si>
  <si>
    <t>First floor flat</t>
  </si>
  <si>
    <t>D2E</t>
  </si>
  <si>
    <t>12/01034/FUL</t>
  </si>
  <si>
    <t>Woodcraft Bacons Chase Bradwell-On-Sea</t>
  </si>
  <si>
    <t>New 4 bed House</t>
  </si>
  <si>
    <t>Site work started; construction has stalled.  No timescale for delivery. 4/1/21 - No record of a start in building control - must be a technical start on site.</t>
  </si>
  <si>
    <t>05/01079/FUL</t>
  </si>
  <si>
    <t>Glendale, 17 Broad Street Green Road Heybridge</t>
  </si>
  <si>
    <t>No timescale for delivery</t>
  </si>
  <si>
    <t>08/00149/OUT 11/00517/RES 11/01097/FUL 12/00955/RES 16/00285/RES 16/00477/NMA</t>
  </si>
  <si>
    <t>Sadds Wharf, Station Rd, Maldon</t>
  </si>
  <si>
    <t>Mixed use dev : 93 dwellings, offices  Classes A3/A4/A5 &amp; D1</t>
  </si>
  <si>
    <t>Site commenced, but stalled. This is a complex brownfield site with extraordinary development costs. Due to the uncertainty regarding the deliverability of this site, it does not contribute to the 5YHLS. The site is included in the approved Maldon &amp; Heybridge Central Area Master Plan  SPD, and the emerging North Quay Development Brief which promotes the regeneration of the area.</t>
  </si>
  <si>
    <t>97/00571/FUL</t>
  </si>
  <si>
    <t>Land Adj Kerry Lee, Seaway Street</t>
  </si>
  <si>
    <t>One Bungalow</t>
  </si>
  <si>
    <t>No timescale for delivery.  4/1/21 checked building control - they have two plots on this site neither of which are complete, there is a record of one start on site in 1998.</t>
  </si>
  <si>
    <t xml:space="preserve">20/000629/FUL </t>
  </si>
  <si>
    <t>Land Adjacent To 7 Cripplegate, Southminster</t>
  </si>
  <si>
    <t>Erect 2 bed dwelling (2 bed)</t>
  </si>
  <si>
    <t>21/00628/FUL</t>
  </si>
  <si>
    <t xml:space="preserve">Land North Of Riversleigh, Nipsells Chase,  Mayland </t>
  </si>
  <si>
    <t>Erect 1 self build dwelling (2 bed)</t>
  </si>
  <si>
    <t>Minor development so should be delivered in 5 years.</t>
  </si>
  <si>
    <t xml:space="preserve">21/00797/FUL </t>
  </si>
  <si>
    <t xml:space="preserve">Ivy House, Hackmans Lane, Purleigh </t>
  </si>
  <si>
    <t>Demolition of existing dwelling, erection of dwelling</t>
  </si>
  <si>
    <t>Replacement dwelling so not counted in the figures.</t>
  </si>
  <si>
    <t>21/00104FULM</t>
  </si>
  <si>
    <t>Land west of Fambridge Road, North Fambridge</t>
  </si>
  <si>
    <t>Erection of 12 dwellings (3 x 4 bed, 7 x 2 bed &amp; 2 x 1 bed)</t>
  </si>
  <si>
    <t>This site is deliverable it’s a parcel of land connected to another development in North Fambridge which is presently being built at a steady rate of approximately 29 a year, the delivery most likely will be in the mid of the 5 year period - this will be reviewed in March to confirm the yearly built out rate and an adjustment will be made. RAMS is a signed S106 agreement.</t>
  </si>
  <si>
    <t xml:space="preserve">20/00378/FUL </t>
  </si>
  <si>
    <t>Woodacre, 38 D’Arcy Road, Tolleshunt Knights</t>
  </si>
  <si>
    <t>Erection of 8 dwellings (5 x 2 bed, 3 x 4 bed)</t>
  </si>
  <si>
    <t>£30,00 checking fee appears not to have been paid for UU.  Permission granted on appeal.</t>
  </si>
  <si>
    <t xml:space="preserve"> 21/00646/FUL </t>
  </si>
  <si>
    <t xml:space="preserve">Barn at Maldon Wycke, Spital Road, Maldon </t>
  </si>
  <si>
    <t>Conversion of barn into 1 residential dwelling (3 bedroom)</t>
  </si>
  <si>
    <t>21/01115/OUT</t>
  </si>
  <si>
    <t>Land Adjacent To 42 Crouch Road Burnham on Crouch</t>
  </si>
  <si>
    <t>Erection of 2 semi detached houses (3 bed)</t>
  </si>
  <si>
    <t>Outline minor development so should be deliverable within 5 years.</t>
  </si>
  <si>
    <t>21/01189/FUL</t>
  </si>
  <si>
    <t xml:space="preserve">Adj To 2B Gate Street, Maldon </t>
  </si>
  <si>
    <t>Conversion of a garage to a 1 bed dwelling</t>
  </si>
  <si>
    <t>One unit site so should be deliverable within 5 years.</t>
  </si>
  <si>
    <t xml:space="preserve">21/00162/FUL </t>
  </si>
  <si>
    <t>Land adj 7 Granger Avenue, Maldon</t>
  </si>
  <si>
    <t>Erection of a pair of semi-detached houses (2 x 3 bedrooms)</t>
  </si>
  <si>
    <t>21/00407/FUL</t>
  </si>
  <si>
    <t>Land Adjacent To 3 Rookery Lane Great Totham</t>
  </si>
  <si>
    <t>Erection of two dwelling houses (2 x 2 bedroom)</t>
  </si>
  <si>
    <t>21/01025/FUL</t>
  </si>
  <si>
    <t>Land West Of South Bank, Cromwell Lane, Maldon</t>
  </si>
  <si>
    <t>Erection of 1 dwelling (3 bedroom)</t>
  </si>
  <si>
    <t>13/00640/FUL</t>
  </si>
  <si>
    <t xml:space="preserve">West Bowers Bungalows, West Bowers Road, Woodham Walter </t>
  </si>
  <si>
    <t>Replacement of two 2 bed cottages with two 3 bed dwellings.</t>
  </si>
  <si>
    <t>One complete one not started. Replacement dwellings so not counted in statistics.</t>
  </si>
  <si>
    <t xml:space="preserve">Totals </t>
  </si>
  <si>
    <t>This figure is not accurate but it is just for noting for the purposes of this spreadsheet</t>
  </si>
  <si>
    <t>Permission Number</t>
  </si>
  <si>
    <t>Green Space/Open Space (Ha)</t>
  </si>
  <si>
    <t>Greenfield/Brownfield</t>
  </si>
  <si>
    <t>Demolition/Losses</t>
  </si>
  <si>
    <t>Starts</t>
  </si>
  <si>
    <t>Completions</t>
  </si>
  <si>
    <t>Outstanding units to complete on site (net completions)</t>
  </si>
  <si>
    <t>Housing Trajectory for 2026/2027</t>
  </si>
  <si>
    <t>Housing Trajectory for 2028/29</t>
  </si>
  <si>
    <t>Completions in 2021/22</t>
  </si>
  <si>
    <t xml:space="preserve">14/00356/FUL &amp; 19/01257/FUL </t>
  </si>
  <si>
    <t>(S2(i) Land Between Chandlers And Creeksea Lane Maldon Road Burnham-On-Crouch Essex</t>
  </si>
  <si>
    <t>Hybrid scheme: full for 174 homes (including 20 bungalows), outline for care home, nursery school, employment &amp; allotments MARKET HOUSING - also an application won on appeal for an additional 36 homes on 16 Dec 2020.</t>
  </si>
  <si>
    <t>16/00093/FUL ACCORDING TO BC THIS SITE IS COMPLETE</t>
  </si>
  <si>
    <t xml:space="preserve">S2(j) - Land South Of Green Lane And North Of Maldon Road Burnham-On-Crouch Essex 
</t>
  </si>
  <si>
    <t>Hybrid application, incl residential development comprising 180 dwellings MARKET</t>
  </si>
  <si>
    <t xml:space="preserve">15/00419/OUT
19/00741/OUT 21/00384/RES  </t>
  </si>
  <si>
    <t>S2(d)</t>
  </si>
  <si>
    <t>S2(d) Land At Broad Street Green Road, Maypole Road And Langford Road Great Totham/Heybridge</t>
  </si>
  <si>
    <t xml:space="preserve"> Part outline/part detailed (hybrid) application for mixed use development including:
(i) Residential development (Use Class C3) for up to 1138 dwellings including 30% as affordable housing (Outline)
(ii) Residential Care for up to 120 beds (Use Class C2) (Outline)
(iii) "Neighbourhood" uses which may include retail, commercial, and community uses (Use Classes A1 and/or A2 and/or A3 and/or A4 and/or A5 and/or D1a and/or D1b) (Outline)
(iv) Primary school and early years childcare facility (Use Class D1c) (Outline)
(v) A relief road between Broad Street Green Road and Langford Road (Detailed element)
(vi) Formal and informal open space (including any associated sports pavilion/clubhouse) (Use Class D2e) (Outline);
(vii) Construction of initial gas and electricity sub-stations (Detailed); and
(Viii) All associated amenity space, landscaping, parking, servicing, utilities (other than as listed in item (vii) above), footpath and cycle links, on-site drainage, and infrastructure works (Outline).</t>
  </si>
  <si>
    <t>25/10/2019
14/10/2019</t>
  </si>
  <si>
    <t>25/10/2022
14/10/2022</t>
  </si>
  <si>
    <t>Great Totham/Heybridge</t>
  </si>
  <si>
    <t>Great Totham / Heybridge West</t>
  </si>
  <si>
    <t>2030/31</t>
  </si>
  <si>
    <t>15/00885/FUL</t>
  </si>
  <si>
    <t>S2(f)  Land West Of Broad Street Green Road Heybridge</t>
  </si>
  <si>
    <t>Development for 145 residential dwellings</t>
  </si>
  <si>
    <t>Heybridge/Heybridge Basin</t>
  </si>
  <si>
    <t>14/01103/OUT
19/01097/RES 19/01134/FUL
19/01093/FUL  20/00294/FUL 21/00889/RES</t>
  </si>
  <si>
    <t>S2(a) South of Maldon (south of Limebrook Way)  - western parcel (394 dw)</t>
  </si>
  <si>
    <t xml:space="preserve">1000 dwellings, an employment area of 3.4 hectares, a local centre, a primary school, two early years and childcare facilities. </t>
  </si>
  <si>
    <t>2027/28</t>
  </si>
  <si>
    <t>14/01103/OUT 18/00494/FUL 18/00531/RES 19/00411/RES  20/00074/FUL 21/00089/RES</t>
  </si>
  <si>
    <t>S2(a) South of Maldon (south of Limebrook Way)  - Eastern Parcel (606 dw)</t>
  </si>
  <si>
    <t>11/09/2018 
12/07/2019</t>
  </si>
  <si>
    <t>11/09/2021
12/07/2021</t>
  </si>
  <si>
    <t>15/01327/OUT</t>
  </si>
  <si>
    <t>S2(b) Land North And West Of Knowles Farm Wycke Hill
Maldon</t>
  </si>
  <si>
    <t>No application</t>
  </si>
  <si>
    <t xml:space="preserve"> S2(h) Land Adjacent Heybridge Swifts Football Club Scraley Road</t>
  </si>
  <si>
    <t>unlikely to come forward</t>
  </si>
  <si>
    <t>LP Housing Trajectory</t>
  </si>
  <si>
    <t>19/01208/FUL</t>
  </si>
  <si>
    <t>S2(k) Burnham-on-Crouch North (East)</t>
  </si>
  <si>
    <t>Residential development comprising the construction of 90 residential dwellings (Use Class C3), public open space, landscaping and associated infrastructure.</t>
  </si>
  <si>
    <t>14/00990/OUT 17/00712/RES</t>
  </si>
  <si>
    <t>S2(e)  Land off Holloway Road, Heybridge</t>
  </si>
  <si>
    <t>Development of 84 houses</t>
  </si>
  <si>
    <t xml:space="preserve">13/00763/OUT  15/01055/RES  </t>
  </si>
  <si>
    <t>S2(c) Land East Of Wycke Hill Maldon Essex</t>
  </si>
  <si>
    <t xml:space="preserve">Planning permission for demolition of existing buildings (3 dw) and erection of 108 dwellings </t>
  </si>
  <si>
    <t>Year</t>
  </si>
  <si>
    <t>2014/15</t>
  </si>
  <si>
    <t>2015/16</t>
  </si>
  <si>
    <t>2016/17</t>
  </si>
  <si>
    <t>2017/18</t>
  </si>
  <si>
    <t>2018/19</t>
  </si>
  <si>
    <t>2019/20</t>
  </si>
  <si>
    <t>2028/29</t>
  </si>
  <si>
    <t>Trajectory for the remaining plan period</t>
  </si>
  <si>
    <t xml:space="preserve">Delivered housing for the Period </t>
  </si>
  <si>
    <t xml:space="preserve">Completions </t>
  </si>
  <si>
    <t>Annual Target Delivery up to 2020/21</t>
  </si>
  <si>
    <t>Annual Target Delivery for 5 year supply</t>
  </si>
  <si>
    <t>Residual Target</t>
  </si>
  <si>
    <t>Shortfall against Target</t>
  </si>
  <si>
    <t>Housing Trajectory till the end of the Plan period</t>
  </si>
  <si>
    <t>Residual Target (whats left to deliver</t>
  </si>
  <si>
    <t>Shortfall from 2014/15 to 2020/21</t>
  </si>
  <si>
    <t>Projected delivery till end of the plan period</t>
  </si>
  <si>
    <t>Housing shortfall till the end of the plan period</t>
  </si>
  <si>
    <t>Total</t>
  </si>
  <si>
    <t>5 YEAR LAND SUPPLY</t>
  </si>
  <si>
    <t>Annual Target 310x5</t>
  </si>
  <si>
    <t>Plus shortfall in previous years</t>
  </si>
  <si>
    <t>5 year land supply figure</t>
  </si>
  <si>
    <t>2017/2018</t>
  </si>
  <si>
    <t>Plus 5% buffer</t>
  </si>
  <si>
    <t>2018/2019</t>
  </si>
  <si>
    <t>2019/2020</t>
  </si>
  <si>
    <t>2020/2021</t>
  </si>
  <si>
    <t>District`s Supply</t>
  </si>
  <si>
    <t>2021/2022</t>
  </si>
  <si>
    <t>Allocations</t>
  </si>
  <si>
    <t>Windfalls</t>
  </si>
  <si>
    <t>Less 4.5% slippage</t>
  </si>
  <si>
    <t>Parish Completion Totals</t>
  </si>
  <si>
    <t>Plan Period 2014 onwards</t>
  </si>
  <si>
    <t>2020/21 (A)</t>
  </si>
  <si>
    <t>2020/21 (W)</t>
  </si>
  <si>
    <t>2021/22(A)</t>
  </si>
  <si>
    <t>2021/22 (W)</t>
  </si>
  <si>
    <t>Population</t>
  </si>
  <si>
    <t>Households</t>
  </si>
  <si>
    <t>Av age</t>
  </si>
  <si>
    <t>Pop increase</t>
  </si>
  <si>
    <t>% increase</t>
  </si>
  <si>
    <t>Settlement in order of population size</t>
  </si>
  <si>
    <t>Homes</t>
  </si>
  <si>
    <t>Asheldham &amp; Dengie</t>
  </si>
  <si>
    <t>Bradwell on Sea</t>
  </si>
  <si>
    <t>Heybridge Basin (new parish 2020)</t>
  </si>
  <si>
    <t>Little Braxted</t>
  </si>
  <si>
    <t>Tiptree (only a few houses in Maldon)</t>
  </si>
  <si>
    <t>Average household size</t>
  </si>
  <si>
    <t>(A) Allocated sites</t>
  </si>
  <si>
    <t>(W) Windfall sites</t>
  </si>
  <si>
    <t>No of Beds in house units</t>
  </si>
  <si>
    <t>2020/21 completion year</t>
  </si>
  <si>
    <t>1 bed unit</t>
  </si>
  <si>
    <t>2 bed unit</t>
  </si>
  <si>
    <t>3 bed unit</t>
  </si>
  <si>
    <t>4 bed unit</t>
  </si>
  <si>
    <t>5 bed unit</t>
  </si>
  <si>
    <t>6 bed unit</t>
  </si>
  <si>
    <t>7 bed unit</t>
  </si>
  <si>
    <t>Net units of expired permissions</t>
  </si>
  <si>
    <t>Capacity from all extant permissions</t>
  </si>
  <si>
    <t>%</t>
  </si>
  <si>
    <t>Minor full appliction, under 10 units so should be developable within 5 years.  Started on site as per building control 31/3/21.  5 plots started.</t>
  </si>
  <si>
    <t>19/01225/FUL</t>
  </si>
  <si>
    <t>The Old Cutting Rooms, Church Walk, Maldon</t>
  </si>
  <si>
    <t>Conversion of commercial premises to 1No. live/work unit and 2No. self-contained maisonettes.</t>
  </si>
  <si>
    <t>Farm buildings behind Shrub Hill Farm, not visible.  RAMS agreed, UU signed to be paid prior to commencement, Admin fee paid.  Started on site as per variation application approved 16/2/22.</t>
  </si>
  <si>
    <t>14/00076/OUT 16/00386/RES
19/01159/FUL 21/01312/FUL</t>
  </si>
  <si>
    <t>Replacement dwelling - started on site</t>
  </si>
  <si>
    <t>20/00520/FUL &amp; 20/01178/FUL</t>
  </si>
  <si>
    <t>Replacement dwelling does not count in the figures, has started on site.</t>
  </si>
  <si>
    <t>21/01345/COUPA</t>
  </si>
  <si>
    <t>Agricultural Barn, Marsh House, Farm, Lower Burnham Road, Purleigh</t>
  </si>
  <si>
    <t>Change of use of an agricultural barn to a dwelling (2 bedroom)</t>
  </si>
  <si>
    <t>19/00345/OUT 21/01327/FUL</t>
  </si>
  <si>
    <t>One new dwelling (bedroom size increased to 7 from 5 on the 2021 permission)</t>
  </si>
  <si>
    <t xml:space="preserve">6/1/21 - Checked uniform reserved matters application submitted but refused on 4th March 2021.  New application approved Feb 2022 increasing bedroom numbers to 7 </t>
  </si>
  <si>
    <t>4/1/21 - checked BC they have no records yet.  Plots 1 &amp; 2 started on site as per BC 21/2/22.</t>
  </si>
  <si>
    <t>21/01114/FUL</t>
  </si>
  <si>
    <t xml:space="preserve">Barn Cottage, Burnham Road, Althorne </t>
  </si>
  <si>
    <t>Demolition of existing two storey outbuilding and construction of new single occupancy dwelling</t>
  </si>
  <si>
    <t>21/01151/FUL</t>
  </si>
  <si>
    <t>Land at Heathgate, Wickham Bishops</t>
  </si>
  <si>
    <t>Erection of a two storey dwelling (4 bed)</t>
  </si>
  <si>
    <t>3 houses facing the road, on the bend, just past Latchingdon Park, 2 houses before Rectory Lane.  4/1/21 - Checked with BC no records shown yet.  Full permission granted on 22nd Jan 2021 for 5 bungalows.  Plots 3 and 5 complete March 2022.</t>
  </si>
  <si>
    <t>Replacement dwelling does not count in the figures - commenced on site March 2022.</t>
  </si>
  <si>
    <t>Temp pp for caravan during construction works.  4/1/21 checked BC no records shown yet.  Started on site as per BC March 2022.</t>
  </si>
  <si>
    <t>Conversion to an additional dwelling - minor development so should be deliverable within 5 years.  Started on site March 2022 as per BC.</t>
  </si>
  <si>
    <t>22/00027/FUL</t>
  </si>
  <si>
    <t xml:space="preserve">Sarell Nursery, Captains Wood Road, Great Totham </t>
  </si>
  <si>
    <t>21/01182/FUL</t>
  </si>
  <si>
    <t xml:space="preserve">The Pump House 24 Grange Road Wickham Bishops </t>
  </si>
  <si>
    <t xml:space="preserve">21/00075/OUTM </t>
  </si>
  <si>
    <t xml:space="preserve">Phase 1 - Create retirement community consisting of 103No. one, two and three-bedroom bungalows (class C.3), 70 bedroom two-storey care home building (class C.2) and 55 bedroom two-storey assisted living apartment building (class C.3) including affordable housing. </t>
  </si>
  <si>
    <t>Phase 2 - Extend retirement community consisting of 132 bungalows and 100 apartments. (bedrooms will need checking with RM in - have been noted for monitoring)</t>
  </si>
  <si>
    <t xml:space="preserve">Outline so cannot put on 5 year supply. </t>
  </si>
  <si>
    <t>Checked 29/3/22 - new application in pending consideration</t>
  </si>
  <si>
    <t>This site has a history of unimplemented planning permissions on it. Indicates this pp will be commenced later rather than sooner. B&amp;P Act exp date extended.  4/1/21 - Building Control have this as pending consideration it a private sector BC job, if it doesn`t start to come forward by April 2022 then it should be taken out of the 5 year supply.  Conditions were discharged on 5th January 2021, it would appear as if the site is not starting to move forward.  4/4/22 still no signs of movement on the site - take out of the 5 year supply.</t>
  </si>
  <si>
    <t>4/1/21 - Checked uniform, no full or reserved matters application in yet. This is an outline application but less than 10 units so can be included in the 5 year supply by default.  Reserved Matters application submitted December 2021, still not determined 4/4/22.</t>
  </si>
  <si>
    <t>Land Adjacent To 29 Pippins Road Burnham-On-Crouch</t>
  </si>
  <si>
    <t>4/1/21 - Checked in BC no records shown yet.  Appears to be no start on site application expired</t>
  </si>
  <si>
    <t>18/00111/OUT 22/00016/FUL</t>
  </si>
  <si>
    <t>19/00552/FUL 20/05051/DET</t>
  </si>
  <si>
    <t>Not all conditions  discharged but some are so this would indicate a move toward a start on site.  RAMS not applicable. Applied and got consent for a caravan on site whilst works were going on.</t>
  </si>
  <si>
    <t>4/1/21 - Checked BC all 6 plots have started November 2020.  1 completed as per building control.</t>
  </si>
  <si>
    <t>2021/22 completed year</t>
  </si>
  <si>
    <t>2020/21 completed year</t>
  </si>
  <si>
    <t>David Wilson Homes. Under construction.   First occupations expected summer 2021.  Site visit 20/7/21 and 12 finished in total.  29 now completed as per BC 23/11/2021.  41 complete as at 31st March 2022.</t>
  </si>
  <si>
    <t>2021/22 Completed year</t>
  </si>
  <si>
    <t>Average Expiry Rate - 1221</t>
  </si>
  <si>
    <t>Average Expiry Rate % 4.5</t>
  </si>
  <si>
    <t>Approved August 2020; assume 1 yr for site sale, 2 yrs RM, 1 yr site works, first homes delivered 24/25. Resolution to grant subject to S106.  This is outline and it appears the site is not sold yet.  8th April 2022 checked in uniform - no permission yet and still extended time for determination.</t>
  </si>
  <si>
    <t>Site is not currently available; it is unlikely that this site will come forward unless an alternative sports provision is found.</t>
  </si>
  <si>
    <t>The RAMs tariff is only for the 36 additional units on planning permission 19/01257/FUL.  126 complete as per BC Nov 2021.  148 complete as at 31st March 2022.</t>
  </si>
  <si>
    <t>Completed in June 2021 as per building control.</t>
  </si>
  <si>
    <t>Full Planning permission granted on the 21/12/20.  11/1/21 - Site visit in August 2021, 10 bases going down.  RAMS fee due prior to first occupation as per S106.  Jan 2022 first three complete as per council tax.</t>
  </si>
  <si>
    <t>Information from Countryside January 2022.  Start on site June 2022, first completion June 2023 and then build rate 50 per year. For 2023 its been calculated at the remaining 9 months of the year.  This will be kept under review to ascertain whether they are going to build out more per year - They may also be selling a portion of the site to another builder and this will accelerate build out rates, monitor this and adjust if they do.</t>
  </si>
  <si>
    <t>RES matters not yet submitted.  RAMS agreed, UU signed.  Payment of £50 4 weeks prior to commencement, Rams on commencement. Not put in the 5 year supply because they have been since 2016 coming in with applications, no surety of delivery.  Checked again April 2022 no further update on the site.</t>
  </si>
  <si>
    <r>
      <rPr>
        <b/>
        <i/>
        <sz val="10"/>
        <color theme="4"/>
        <rFont val="Calibri"/>
        <family val="2"/>
        <scheme val="minor"/>
      </rPr>
      <t xml:space="preserve">Amount of housing to be counted  103 dwellings + 70 bed care home = 37 (For Maldon, the average number of adults living in a household is 1.9 (rounded to 1 decimal place). This means that for every 1.9 residential units 1 residential unit is counted rounded) + 55 assisted living apartments = 195 units in total. </t>
    </r>
    <r>
      <rPr>
        <b/>
        <sz val="10"/>
        <color theme="1"/>
        <rFont val="Calibri"/>
        <family val="2"/>
        <scheme val="minor"/>
      </rPr>
      <t xml:space="preserve"> Starting to discharge conditions Nov 2021.  Confirmed start on site 16th May 2022.  Build out rate not known at this stage, but this site should be complete in 5 years.</t>
    </r>
  </si>
  <si>
    <t>Its a private building inspector and building control only have 350 units.  Site visit there are 46 completions by the end of 31st March but these started in the year before and phase 2 is now advertised on site but not started with another 154 to build out before phase 2.  with no other units looking like they are going to be finished on phase 1 within the next few months.  Put in 25 per year and review the completions at the end of 2022/23 to ascertain what their yearly build out rate is.</t>
  </si>
  <si>
    <t>Eastern parcel -  Taylor Wimpey -  Phase 1  dwellings under construction. Phase 2  infrastructure drainage works underway. Phase 2 granted reserved matters Jan 2022.  Checked Building Control completions 273 as at 31st March 2022 but this does not tally with CTAX - completions put in as per CTAX.  Rechecked revised delivery timetable and adjusted the 5 year supply to line up with that - seems to tie approx in with completions.</t>
  </si>
  <si>
    <t>Land North Of Latchingdon Bowls Club Burnham Road Latchingdon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</si>
</sst>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quot;£&quot;#,##0.00"/>
    <numFmt numFmtId="165" formatCode="0.000"/>
    <numFmt numFmtId="166" formatCode="0.0"/>
  </numFmts>
  <fonts count="30" x14ac:knownFonts="1">
    <font>
      <sz val="11"/>
      <color theme="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b/>
      <sz val="10"/>
      <color theme="1"/>
      <name val="Calibri"/>
      <family val="2"/>
      <scheme val="minor"/>
    </font>
    <font>
      <b/>
      <sz val="10"/>
      <name val="Calibri"/>
      <family val="2"/>
      <scheme val="minor"/>
    </font>
    <font>
      <b/>
      <sz val="10"/>
      <color indexed="8"/>
      <name val="Calibri"/>
      <family val="2"/>
      <scheme val="minor"/>
    </font>
    <font>
      <b/>
      <sz val="10"/>
      <color rgb="FFFF0000"/>
      <name val="Calibri"/>
      <family val="2"/>
      <scheme val="minor"/>
    </font>
    <font>
      <b/>
      <sz val="10"/>
      <color rgb="FF000000"/>
      <name val="Calibri"/>
      <family val="2"/>
      <scheme val="minor"/>
    </font>
    <font>
      <sz val="11"/>
      <color theme="1"/>
      <name val="Calibri"/>
      <family val="2"/>
      <scheme val="minor"/>
    </font>
    <font>
      <b/>
      <sz val="8"/>
      <color theme="1"/>
      <name val="Calibri"/>
      <family val="2"/>
      <scheme val="minor"/>
    </font>
    <font>
      <sz val="10"/>
      <color indexed="8"/>
      <name val="Arial"/>
      <family val="2"/>
    </font>
    <font>
      <b/>
      <sz val="14"/>
      <color theme="1"/>
      <name val="Calibri"/>
      <family val="2"/>
      <scheme val="minor"/>
    </font>
    <font>
      <b/>
      <sz val="12"/>
      <color theme="1"/>
      <name val="Calibri"/>
      <family val="2"/>
      <scheme val="minor"/>
    </font>
    <font>
      <b/>
      <sz val="12"/>
      <color indexed="8"/>
      <name val="Calibri"/>
      <family val="2"/>
      <scheme val="minor"/>
    </font>
    <font>
      <b/>
      <sz val="12"/>
      <name val="Calibri"/>
      <family val="2"/>
      <scheme val="minor"/>
    </font>
    <font>
      <b/>
      <sz val="9"/>
      <color theme="1"/>
      <name val="Calibri"/>
      <family val="2"/>
      <scheme val="minor"/>
    </font>
    <font>
      <sz val="11"/>
      <color rgb="FF000000"/>
      <name val="Calibri"/>
      <family val="2"/>
    </font>
    <font>
      <b/>
      <sz val="14"/>
      <color rgb="FF31859C"/>
      <name val="Calibri"/>
      <family val="2"/>
    </font>
    <font>
      <b/>
      <sz val="11"/>
      <color rgb="FF000000"/>
      <name val="Calibri"/>
      <family val="2"/>
    </font>
    <font>
      <strike/>
      <sz val="11"/>
      <color rgb="FF000000"/>
      <name val="Calibri"/>
      <family val="2"/>
    </font>
    <font>
      <b/>
      <sz val="14"/>
      <color rgb="FFE46C0A"/>
      <name val="Calibri"/>
      <family val="2"/>
    </font>
    <font>
      <u/>
      <sz val="11"/>
      <color rgb="FF000000"/>
      <name val="Calibri"/>
      <family val="2"/>
    </font>
    <font>
      <b/>
      <sz val="14"/>
      <color rgb="FF7030A0"/>
      <name val="Calibri"/>
      <family val="2"/>
    </font>
    <font>
      <sz val="9"/>
      <color theme="1"/>
      <name val="Calibri"/>
      <family val="2"/>
      <scheme val="minor"/>
    </font>
    <font>
      <sz val="11"/>
      <color rgb="FF9C0006"/>
      <name val="Calibri"/>
      <family val="2"/>
      <scheme val="minor"/>
    </font>
    <font>
      <b/>
      <sz val="11"/>
      <color rgb="FFFF0000"/>
      <name val="Calibri"/>
      <family val="2"/>
      <scheme val="minor"/>
    </font>
    <font>
      <sz val="10"/>
      <color theme="1"/>
      <name val="Calibri"/>
      <family val="2"/>
      <scheme val="minor"/>
    </font>
    <font>
      <b/>
      <i/>
      <sz val="10"/>
      <color theme="4"/>
      <name val="Calibri"/>
      <family val="2"/>
      <scheme val="minor"/>
    </font>
  </fonts>
  <fills count="17">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59999389629810485"/>
        <bgColor indexed="0"/>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C7CE"/>
      </patternFill>
    </fill>
    <fill>
      <patternFill patternType="solid">
        <fgColor rgb="FFFF00FF"/>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double">
        <color theme="4"/>
      </left>
      <right style="double">
        <color theme="4"/>
      </right>
      <top style="double">
        <color theme="4"/>
      </top>
      <bottom style="double">
        <color theme="4"/>
      </bottom>
      <diagonal/>
    </border>
    <border>
      <left/>
      <right/>
      <top style="thin">
        <color indexed="64"/>
      </top>
      <bottom/>
      <diagonal/>
    </border>
    <border>
      <left style="double">
        <color theme="4"/>
      </left>
      <right style="double">
        <color theme="4"/>
      </right>
      <top/>
      <bottom style="double">
        <color theme="4"/>
      </bottom>
      <diagonal/>
    </border>
    <border>
      <left style="double">
        <color theme="4"/>
      </left>
      <right style="double">
        <color theme="4"/>
      </right>
      <top style="double">
        <color theme="4"/>
      </top>
      <bottom/>
      <diagonal/>
    </border>
    <border>
      <left/>
      <right style="double">
        <color theme="4"/>
      </right>
      <top style="double">
        <color theme="4"/>
      </top>
      <bottom/>
      <diagonal/>
    </border>
    <border>
      <left/>
      <right style="double">
        <color theme="4"/>
      </right>
      <top style="double">
        <color theme="4"/>
      </top>
      <bottom style="double">
        <color theme="4"/>
      </bottom>
      <diagonal/>
    </border>
    <border>
      <left/>
      <right style="double">
        <color theme="4"/>
      </right>
      <top/>
      <bottom/>
      <diagonal/>
    </border>
    <border>
      <left/>
      <right style="double">
        <color theme="4"/>
      </right>
      <top/>
      <bottom style="double">
        <color theme="4"/>
      </bottom>
      <diagonal/>
    </border>
    <border>
      <left style="double">
        <color theme="9" tint="-0.249977111117893"/>
      </left>
      <right style="double">
        <color theme="9" tint="-0.249977111117893"/>
      </right>
      <top style="double">
        <color theme="9" tint="-0.249977111117893"/>
      </top>
      <bottom style="double">
        <color theme="9" tint="-0.249977111117893"/>
      </bottom>
      <diagonal/>
    </border>
    <border>
      <left style="thin">
        <color indexed="64"/>
      </left>
      <right style="thin">
        <color indexed="64"/>
      </right>
      <top style="thin">
        <color indexed="64"/>
      </top>
      <bottom/>
      <diagonal/>
    </border>
    <border>
      <left style="double">
        <color theme="9" tint="-0.249977111117893"/>
      </left>
      <right style="double">
        <color theme="9" tint="-0.249977111117893"/>
      </right>
      <top/>
      <bottom style="double">
        <color theme="9" tint="-0.249977111117893"/>
      </bottom>
      <diagonal/>
    </border>
    <border>
      <left style="medium">
        <color indexed="64"/>
      </left>
      <right style="double">
        <color theme="9" tint="-0.249977111117893"/>
      </right>
      <top style="medium">
        <color indexed="64"/>
      </top>
      <bottom style="medium">
        <color indexed="64"/>
      </bottom>
      <diagonal/>
    </border>
    <border>
      <left style="double">
        <color theme="9" tint="-0.249977111117893"/>
      </left>
      <right style="double">
        <color theme="9" tint="-0.249977111117893"/>
      </right>
      <top style="medium">
        <color indexed="64"/>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right/>
      <top/>
      <bottom style="thin">
        <color indexed="64"/>
      </bottom>
      <diagonal/>
    </border>
    <border>
      <left style="thin">
        <color rgb="FF000000"/>
      </left>
      <right style="thin">
        <color rgb="FF000000"/>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style="double">
        <color theme="9" tint="-0.249977111117893"/>
      </left>
      <right/>
      <top style="double">
        <color theme="9" tint="-0.249977111117893"/>
      </top>
      <bottom style="double">
        <color theme="9" tint="-0.249977111117893"/>
      </bottom>
      <diagonal/>
    </border>
    <border>
      <left style="double">
        <color theme="9" tint="-0.249977111117893"/>
      </left>
      <right/>
      <top style="double">
        <color theme="9" tint="-0.249977111117893"/>
      </top>
      <bottom/>
      <diagonal/>
    </border>
    <border>
      <left style="thin">
        <color indexed="64"/>
      </left>
      <right/>
      <top style="thin">
        <color indexed="64"/>
      </top>
      <bottom/>
      <diagonal/>
    </border>
    <border>
      <left/>
      <right/>
      <top style="medium">
        <color indexed="64"/>
      </top>
      <bottom style="medium">
        <color indexed="64"/>
      </bottom>
      <diagonal/>
    </border>
  </borders>
  <cellStyleXfs count="6">
    <xf numFmtId="0" fontId="0" fillId="0" borderId="0"/>
    <xf numFmtId="0" fontId="1" fillId="0" borderId="0" applyNumberFormat="0" applyFill="0" applyBorder="0" applyAlignment="0" applyProtection="0"/>
    <xf numFmtId="0" fontId="12" fillId="0" borderId="0"/>
    <xf numFmtId="0" fontId="10" fillId="0" borderId="0"/>
    <xf numFmtId="9" fontId="10" fillId="0" borderId="0" applyFont="0" applyFill="0" applyBorder="0" applyAlignment="0" applyProtection="0"/>
    <xf numFmtId="0" fontId="26" fillId="15" borderId="0" applyNumberFormat="0" applyBorder="0" applyAlignment="0" applyProtection="0"/>
  </cellStyleXfs>
  <cellXfs count="265">
    <xf numFmtId="0" fontId="0" fillId="0" borderId="0" xfId="0"/>
    <xf numFmtId="0" fontId="5" fillId="0" borderId="1" xfId="0" applyFont="1" applyBorder="1" applyAlignment="1">
      <alignment horizontal="left" vertical="top" wrapText="1"/>
    </xf>
    <xf numFmtId="0" fontId="5" fillId="2" borderId="1" xfId="0" applyFont="1" applyFill="1" applyBorder="1" applyAlignment="1" applyProtection="1">
      <alignment horizontal="left" vertical="top" textRotation="90" wrapText="1"/>
      <protection locked="0"/>
    </xf>
    <xf numFmtId="15" fontId="5" fillId="2" borderId="1" xfId="0" applyNumberFormat="1" applyFont="1" applyFill="1" applyBorder="1" applyAlignment="1" applyProtection="1">
      <alignment horizontal="left" vertical="top" textRotation="90" wrapText="1"/>
      <protection locked="0"/>
    </xf>
    <xf numFmtId="0" fontId="7" fillId="0" borderId="1" xfId="0" applyFont="1" applyBorder="1" applyAlignment="1">
      <alignment horizontal="left" vertical="top" wrapText="1"/>
    </xf>
    <xf numFmtId="15" fontId="7" fillId="0" borderId="1" xfId="0" applyNumberFormat="1" applyFont="1" applyBorder="1" applyAlignment="1">
      <alignment horizontal="left" vertical="top" wrapText="1"/>
    </xf>
    <xf numFmtId="14" fontId="5" fillId="0" borderId="1" xfId="0" applyNumberFormat="1" applyFont="1" applyBorder="1" applyAlignment="1">
      <alignment horizontal="left" vertical="top" wrapText="1"/>
    </xf>
    <xf numFmtId="0" fontId="6" fillId="0" borderId="1" xfId="0" applyFont="1" applyBorder="1" applyAlignment="1">
      <alignment horizontal="left" vertical="top" wrapText="1"/>
    </xf>
    <xf numFmtId="0" fontId="8" fillId="0" borderId="1" xfId="0" applyFont="1" applyBorder="1" applyAlignment="1">
      <alignment horizontal="left" vertical="top" wrapText="1"/>
    </xf>
    <xf numFmtId="0" fontId="5" fillId="0" borderId="1" xfId="0" applyFont="1" applyBorder="1" applyAlignment="1">
      <alignment horizontal="left" vertical="top"/>
    </xf>
    <xf numFmtId="15" fontId="5" fillId="0" borderId="1" xfId="0" applyNumberFormat="1" applyFont="1" applyBorder="1" applyAlignment="1">
      <alignment horizontal="left" vertical="top" wrapText="1"/>
    </xf>
    <xf numFmtId="0" fontId="5" fillId="0" borderId="1" xfId="0" applyFont="1" applyBorder="1" applyAlignment="1" applyProtection="1">
      <alignment horizontal="left" vertical="top" wrapText="1"/>
      <protection locked="0"/>
    </xf>
    <xf numFmtId="14" fontId="5" fillId="0" borderId="1" xfId="0" applyNumberFormat="1" applyFont="1" applyBorder="1" applyAlignment="1">
      <alignment horizontal="left" vertical="top"/>
    </xf>
    <xf numFmtId="0" fontId="6" fillId="0" borderId="1" xfId="0" applyFont="1" applyBorder="1" applyAlignment="1">
      <alignment horizontal="left" vertical="top"/>
    </xf>
    <xf numFmtId="0" fontId="9" fillId="0" borderId="1" xfId="0"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left" vertical="top"/>
    </xf>
    <xf numFmtId="0" fontId="5" fillId="2" borderId="1" xfId="0" applyFont="1" applyFill="1" applyBorder="1" applyAlignment="1">
      <alignment horizontal="left" vertical="top" textRotation="90" wrapText="1"/>
    </xf>
    <xf numFmtId="0" fontId="0" fillId="0" borderId="1" xfId="0" applyBorder="1"/>
    <xf numFmtId="0" fontId="5" fillId="6" borderId="1" xfId="0" applyFont="1" applyFill="1" applyBorder="1" applyAlignment="1">
      <alignment horizontal="left" vertical="top" wrapText="1"/>
    </xf>
    <xf numFmtId="0" fontId="5" fillId="6" borderId="1" xfId="0" applyFont="1" applyFill="1" applyBorder="1" applyAlignment="1">
      <alignment horizontal="left" vertical="top"/>
    </xf>
    <xf numFmtId="0" fontId="5" fillId="2" borderId="1" xfId="0" applyFont="1" applyFill="1" applyBorder="1" applyAlignment="1">
      <alignment horizontal="left" vertical="top" wrapText="1"/>
    </xf>
    <xf numFmtId="15" fontId="9" fillId="0" borderId="1" xfId="0" applyNumberFormat="1" applyFont="1" applyBorder="1" applyAlignment="1">
      <alignment horizontal="left" vertical="top" wrapText="1"/>
    </xf>
    <xf numFmtId="2" fontId="5" fillId="0" borderId="1" xfId="0" applyNumberFormat="1" applyFont="1" applyBorder="1" applyAlignment="1">
      <alignment horizontal="left" vertical="top"/>
    </xf>
    <xf numFmtId="0" fontId="7" fillId="5"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0" fontId="5" fillId="5" borderId="1" xfId="0" applyFont="1" applyFill="1" applyBorder="1" applyAlignment="1" applyProtection="1">
      <alignment horizontal="left" vertical="top" wrapText="1"/>
      <protection locked="0"/>
    </xf>
    <xf numFmtId="0" fontId="6" fillId="5" borderId="1" xfId="1" applyFont="1" applyFill="1" applyBorder="1" applyAlignment="1">
      <alignment horizontal="left" vertical="top" wrapText="1"/>
    </xf>
    <xf numFmtId="1" fontId="5" fillId="5" borderId="1" xfId="0" applyNumberFormat="1" applyFont="1" applyFill="1" applyBorder="1" applyAlignment="1">
      <alignment horizontal="left" vertical="top" wrapText="1"/>
    </xf>
    <xf numFmtId="0" fontId="9" fillId="5" borderId="1" xfId="0" applyFont="1" applyFill="1" applyBorder="1" applyAlignment="1">
      <alignment horizontal="left" vertical="top" wrapText="1"/>
    </xf>
    <xf numFmtId="0" fontId="2" fillId="6" borderId="1" xfId="0" applyFont="1" applyFill="1" applyBorder="1" applyAlignment="1">
      <alignment vertical="top"/>
    </xf>
    <xf numFmtId="0" fontId="5" fillId="4" borderId="1" xfId="0" applyFont="1" applyFill="1" applyBorder="1" applyAlignment="1">
      <alignment vertical="top" wrapText="1"/>
    </xf>
    <xf numFmtId="0" fontId="5" fillId="6" borderId="1" xfId="0" applyFont="1" applyFill="1" applyBorder="1" applyAlignment="1">
      <alignment vertical="top"/>
    </xf>
    <xf numFmtId="0" fontId="2" fillId="9" borderId="1" xfId="0" applyFont="1" applyFill="1" applyBorder="1"/>
    <xf numFmtId="15" fontId="5" fillId="0" borderId="1" xfId="0" applyNumberFormat="1" applyFont="1" applyBorder="1" applyAlignment="1" applyProtection="1">
      <alignment horizontal="left" vertical="top" wrapText="1"/>
      <protection locked="0"/>
    </xf>
    <xf numFmtId="15" fontId="6" fillId="0" borderId="1" xfId="0" applyNumberFormat="1" applyFont="1" applyBorder="1" applyAlignment="1">
      <alignment horizontal="left" vertical="top" wrapText="1"/>
    </xf>
    <xf numFmtId="14" fontId="6" fillId="0" borderId="1" xfId="0" applyNumberFormat="1" applyFont="1" applyBorder="1" applyAlignment="1">
      <alignment horizontal="left" vertical="top" wrapText="1"/>
    </xf>
    <xf numFmtId="0" fontId="8" fillId="0" borderId="1" xfId="0" applyFont="1" applyBorder="1" applyAlignment="1">
      <alignment horizontal="left" vertical="top"/>
    </xf>
    <xf numFmtId="14" fontId="5" fillId="0" borderId="1" xfId="0" applyNumberFormat="1" applyFont="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14" fontId="7" fillId="0" borderId="1" xfId="0" applyNumberFormat="1" applyFont="1" applyBorder="1" applyAlignment="1">
      <alignment horizontal="left" vertical="top" wrapText="1"/>
    </xf>
    <xf numFmtId="2" fontId="7" fillId="0" borderId="1" xfId="0" applyNumberFormat="1" applyFont="1" applyBorder="1" applyAlignment="1">
      <alignment horizontal="left" vertical="top" wrapText="1"/>
    </xf>
    <xf numFmtId="0" fontId="6" fillId="3" borderId="1" xfId="0" applyFont="1" applyFill="1" applyBorder="1" applyAlignment="1">
      <alignment horizontal="left" vertical="top"/>
    </xf>
    <xf numFmtId="0" fontId="5" fillId="7" borderId="1" xfId="0" applyFont="1" applyFill="1" applyBorder="1" applyAlignment="1">
      <alignment horizontal="left" vertical="top"/>
    </xf>
    <xf numFmtId="1" fontId="6" fillId="0" borderId="1" xfId="0" applyNumberFormat="1" applyFont="1" applyBorder="1" applyAlignment="1">
      <alignment horizontal="left" vertical="top" wrapText="1"/>
    </xf>
    <xf numFmtId="2" fontId="5" fillId="0" borderId="1" xfId="0" applyNumberFormat="1" applyFont="1" applyBorder="1" applyAlignment="1">
      <alignment horizontal="left" vertical="top" wrapText="1"/>
    </xf>
    <xf numFmtId="0" fontId="6" fillId="6" borderId="1" xfId="0" applyFont="1" applyFill="1" applyBorder="1" applyAlignment="1">
      <alignment horizontal="left" vertical="top" wrapText="1"/>
    </xf>
    <xf numFmtId="0" fontId="7" fillId="6" borderId="1" xfId="0" applyFont="1" applyFill="1" applyBorder="1" applyAlignment="1">
      <alignment horizontal="left" vertical="top" wrapText="1"/>
    </xf>
    <xf numFmtId="15" fontId="7" fillId="6" borderId="1" xfId="0" applyNumberFormat="1" applyFont="1" applyFill="1" applyBorder="1" applyAlignment="1">
      <alignment horizontal="left" vertical="top" wrapText="1"/>
    </xf>
    <xf numFmtId="0" fontId="5" fillId="0" borderId="1" xfId="3" applyFont="1" applyBorder="1" applyAlignment="1">
      <alignment horizontal="left" vertical="top" wrapText="1"/>
    </xf>
    <xf numFmtId="14" fontId="5" fillId="6" borderId="1" xfId="0" applyNumberFormat="1" applyFont="1" applyFill="1" applyBorder="1" applyAlignment="1">
      <alignment horizontal="left" vertical="top" wrapText="1"/>
    </xf>
    <xf numFmtId="0" fontId="6" fillId="4" borderId="1" xfId="0" applyFont="1" applyFill="1" applyBorder="1" applyAlignment="1">
      <alignment horizontal="left" vertical="top"/>
    </xf>
    <xf numFmtId="14" fontId="5" fillId="6" borderId="1" xfId="0" applyNumberFormat="1" applyFont="1" applyFill="1" applyBorder="1" applyAlignment="1">
      <alignment horizontal="left" vertical="top"/>
    </xf>
    <xf numFmtId="0" fontId="6" fillId="6" borderId="1" xfId="0" applyFont="1" applyFill="1" applyBorder="1" applyAlignment="1">
      <alignment horizontal="left" vertical="top"/>
    </xf>
    <xf numFmtId="1" fontId="5" fillId="0" borderId="1" xfId="0" applyNumberFormat="1" applyFont="1" applyBorder="1" applyAlignment="1">
      <alignment horizontal="left" vertical="top" wrapText="1"/>
    </xf>
    <xf numFmtId="1" fontId="5" fillId="2" borderId="1" xfId="0" applyNumberFormat="1" applyFont="1" applyFill="1" applyBorder="1" applyAlignment="1" applyProtection="1">
      <alignment horizontal="left" vertical="top" textRotation="90" wrapText="1"/>
      <protection locked="0"/>
    </xf>
    <xf numFmtId="1" fontId="7" fillId="5" borderId="1" xfId="0" applyNumberFormat="1" applyFont="1" applyFill="1" applyBorder="1" applyAlignment="1">
      <alignment horizontal="left" vertical="top" wrapText="1"/>
    </xf>
    <xf numFmtId="1" fontId="9" fillId="5" borderId="1" xfId="0" applyNumberFormat="1" applyFont="1" applyFill="1" applyBorder="1" applyAlignment="1">
      <alignment horizontal="left" vertical="top" wrapText="1"/>
    </xf>
    <xf numFmtId="1" fontId="5" fillId="5" borderId="1" xfId="0" applyNumberFormat="1" applyFont="1" applyFill="1" applyBorder="1" applyAlignment="1">
      <alignment horizontal="left" vertical="top"/>
    </xf>
    <xf numFmtId="1" fontId="8" fillId="5" borderId="1" xfId="0" applyNumberFormat="1" applyFont="1" applyFill="1" applyBorder="1" applyAlignment="1">
      <alignment horizontal="left" vertical="top" wrapText="1"/>
    </xf>
    <xf numFmtId="1" fontId="5" fillId="5" borderId="1" xfId="0" applyNumberFormat="1" applyFont="1" applyFill="1" applyBorder="1" applyAlignment="1" applyProtection="1">
      <alignment horizontal="left" vertical="top" wrapText="1"/>
      <protection locked="0"/>
    </xf>
    <xf numFmtId="1" fontId="6" fillId="5" borderId="1" xfId="0" applyNumberFormat="1" applyFont="1" applyFill="1" applyBorder="1" applyAlignment="1">
      <alignment horizontal="left" vertical="top" wrapText="1"/>
    </xf>
    <xf numFmtId="1" fontId="5" fillId="6" borderId="1" xfId="0" applyNumberFormat="1" applyFont="1" applyFill="1" applyBorder="1" applyAlignment="1">
      <alignment horizontal="left" vertical="top" wrapText="1"/>
    </xf>
    <xf numFmtId="1" fontId="6" fillId="5" borderId="1" xfId="1" applyNumberFormat="1" applyFont="1" applyFill="1" applyBorder="1" applyAlignment="1">
      <alignment horizontal="left" vertical="top" wrapText="1"/>
    </xf>
    <xf numFmtId="0" fontId="6" fillId="5" borderId="1" xfId="0" applyFont="1" applyFill="1" applyBorder="1" applyAlignment="1" applyProtection="1">
      <alignment horizontal="left" vertical="top" wrapText="1"/>
      <protection locked="0"/>
    </xf>
    <xf numFmtId="0" fontId="6" fillId="4" borderId="1" xfId="0" applyFont="1" applyFill="1" applyBorder="1" applyAlignment="1">
      <alignment horizontal="left" vertical="top" textRotation="90" wrapText="1"/>
    </xf>
    <xf numFmtId="0" fontId="6" fillId="6" borderId="1" xfId="1" applyFont="1" applyFill="1" applyBorder="1" applyAlignment="1">
      <alignment horizontal="left" vertical="top" wrapText="1"/>
    </xf>
    <xf numFmtId="15" fontId="5" fillId="6" borderId="1" xfId="0" applyNumberFormat="1" applyFont="1" applyFill="1" applyBorder="1" applyAlignment="1">
      <alignment horizontal="left" vertical="top" wrapText="1"/>
    </xf>
    <xf numFmtId="0" fontId="5" fillId="6" borderId="1" xfId="0" applyFont="1" applyFill="1" applyBorder="1" applyAlignment="1" applyProtection="1">
      <alignment horizontal="left" vertical="top" wrapText="1"/>
      <protection locked="0"/>
    </xf>
    <xf numFmtId="15" fontId="5" fillId="6" borderId="1" xfId="0" applyNumberFormat="1" applyFont="1" applyFill="1" applyBorder="1" applyAlignment="1" applyProtection="1">
      <alignment horizontal="left" vertical="top" wrapText="1"/>
      <protection locked="0"/>
    </xf>
    <xf numFmtId="14" fontId="5" fillId="6" borderId="1" xfId="0" applyNumberFormat="1" applyFont="1" applyFill="1" applyBorder="1" applyAlignment="1" applyProtection="1">
      <alignment horizontal="left" vertical="top" wrapText="1"/>
      <protection locked="0"/>
    </xf>
    <xf numFmtId="15" fontId="6" fillId="6" borderId="1" xfId="0" applyNumberFormat="1" applyFont="1" applyFill="1" applyBorder="1" applyAlignment="1">
      <alignment horizontal="left" vertical="top" wrapText="1"/>
    </xf>
    <xf numFmtId="14" fontId="6" fillId="6" borderId="1" xfId="0" applyNumberFormat="1" applyFont="1" applyFill="1" applyBorder="1" applyAlignment="1">
      <alignment horizontal="left" vertical="top" wrapText="1"/>
    </xf>
    <xf numFmtId="0" fontId="6" fillId="6" borderId="1" xfId="1" applyNumberFormat="1" applyFont="1" applyFill="1" applyBorder="1" applyAlignment="1">
      <alignment horizontal="left" vertical="top" wrapText="1"/>
    </xf>
    <xf numFmtId="0" fontId="9" fillId="6" borderId="1" xfId="0" applyFont="1" applyFill="1" applyBorder="1" applyAlignment="1">
      <alignment horizontal="left" vertical="top" wrapText="1"/>
    </xf>
    <xf numFmtId="0" fontId="2" fillId="10" borderId="1" xfId="0" applyFont="1" applyFill="1" applyBorder="1"/>
    <xf numFmtId="0" fontId="5" fillId="6" borderId="1" xfId="0" applyFont="1" applyFill="1" applyBorder="1" applyAlignment="1">
      <alignment vertical="top" wrapText="1"/>
    </xf>
    <xf numFmtId="0" fontId="7" fillId="6" borderId="1" xfId="0" applyFont="1" applyFill="1" applyBorder="1" applyAlignment="1">
      <alignment vertical="top" wrapText="1"/>
    </xf>
    <xf numFmtId="15" fontId="7" fillId="6" borderId="1" xfId="0" applyNumberFormat="1" applyFont="1" applyFill="1" applyBorder="1" applyAlignment="1">
      <alignment vertical="top" wrapText="1"/>
    </xf>
    <xf numFmtId="14" fontId="5" fillId="6" borderId="1" xfId="0" applyNumberFormat="1" applyFont="1" applyFill="1" applyBorder="1" applyAlignment="1">
      <alignment vertical="top" wrapText="1"/>
    </xf>
    <xf numFmtId="0" fontId="6" fillId="6" borderId="1" xfId="0" applyFont="1" applyFill="1" applyBorder="1" applyAlignment="1">
      <alignment vertical="top" wrapText="1"/>
    </xf>
    <xf numFmtId="3" fontId="5" fillId="6" borderId="1" xfId="0" applyNumberFormat="1" applyFont="1" applyFill="1" applyBorder="1" applyAlignment="1">
      <alignment vertical="top" wrapText="1"/>
    </xf>
    <xf numFmtId="15" fontId="5" fillId="6" borderId="1" xfId="0" applyNumberFormat="1" applyFont="1" applyFill="1" applyBorder="1" applyAlignment="1">
      <alignment vertical="top" wrapText="1"/>
    </xf>
    <xf numFmtId="0" fontId="11" fillId="6" borderId="1" xfId="0" applyFont="1" applyFill="1" applyBorder="1" applyAlignment="1">
      <alignment vertical="top" wrapText="1"/>
    </xf>
    <xf numFmtId="15" fontId="2" fillId="6" borderId="1" xfId="0" applyNumberFormat="1" applyFont="1" applyFill="1" applyBorder="1" applyAlignment="1">
      <alignment vertical="top" wrapText="1"/>
    </xf>
    <xf numFmtId="14" fontId="2" fillId="6" borderId="1" xfId="0" applyNumberFormat="1" applyFont="1" applyFill="1" applyBorder="1" applyAlignment="1">
      <alignment vertical="top" wrapText="1"/>
    </xf>
    <xf numFmtId="0" fontId="2" fillId="6" borderId="1" xfId="0" applyFont="1" applyFill="1" applyBorder="1" applyAlignment="1" applyProtection="1">
      <alignment vertical="top" wrapText="1"/>
      <protection locked="0"/>
    </xf>
    <xf numFmtId="15" fontId="2" fillId="6" borderId="1" xfId="0" applyNumberFormat="1" applyFont="1" applyFill="1" applyBorder="1" applyAlignment="1" applyProtection="1">
      <alignment vertical="top" wrapText="1"/>
      <protection locked="0"/>
    </xf>
    <xf numFmtId="14" fontId="2" fillId="6" borderId="1" xfId="0" applyNumberFormat="1" applyFont="1" applyFill="1" applyBorder="1" applyAlignment="1" applyProtection="1">
      <alignment vertical="top" wrapText="1"/>
      <protection locked="0"/>
    </xf>
    <xf numFmtId="0" fontId="0" fillId="6" borderId="0" xfId="0" applyFill="1"/>
    <xf numFmtId="0" fontId="13" fillId="6" borderId="1" xfId="0" applyFont="1" applyFill="1" applyBorder="1" applyAlignment="1">
      <alignment vertical="top" wrapText="1"/>
    </xf>
    <xf numFmtId="15" fontId="13" fillId="6" borderId="1" xfId="0" applyNumberFormat="1" applyFont="1" applyFill="1" applyBorder="1" applyAlignment="1">
      <alignment vertical="top" wrapText="1"/>
    </xf>
    <xf numFmtId="0" fontId="13" fillId="6" borderId="1" xfId="0" applyFont="1" applyFill="1" applyBorder="1" applyAlignment="1">
      <alignment vertical="top"/>
    </xf>
    <xf numFmtId="0" fontId="13" fillId="4" borderId="1" xfId="0" applyFont="1" applyFill="1" applyBorder="1" applyAlignment="1">
      <alignment vertical="top" wrapText="1"/>
    </xf>
    <xf numFmtId="0" fontId="5" fillId="6" borderId="1" xfId="3" applyFont="1" applyFill="1" applyBorder="1" applyAlignment="1" applyProtection="1">
      <alignment horizontal="left" vertical="top" wrapText="1"/>
      <protection locked="0"/>
    </xf>
    <xf numFmtId="15" fontId="9" fillId="6" borderId="1" xfId="0" applyNumberFormat="1" applyFont="1" applyFill="1" applyBorder="1" applyAlignment="1">
      <alignment horizontal="left" vertical="top" wrapText="1"/>
    </xf>
    <xf numFmtId="0" fontId="14" fillId="11" borderId="1" xfId="0" applyFont="1" applyFill="1" applyBorder="1" applyAlignment="1" applyProtection="1">
      <alignment vertical="top" textRotation="90" wrapText="1"/>
      <protection locked="0"/>
    </xf>
    <xf numFmtId="15" fontId="14" fillId="11" borderId="1" xfId="0" applyNumberFormat="1" applyFont="1" applyFill="1" applyBorder="1" applyAlignment="1" applyProtection="1">
      <alignment vertical="top" textRotation="90" wrapText="1"/>
      <protection locked="0"/>
    </xf>
    <xf numFmtId="0" fontId="14" fillId="11" borderId="1" xfId="0" applyFont="1" applyFill="1" applyBorder="1" applyAlignment="1">
      <alignment vertical="top" textRotation="90" wrapText="1"/>
    </xf>
    <xf numFmtId="0" fontId="14" fillId="4" borderId="1" xfId="0" applyFont="1" applyFill="1" applyBorder="1" applyAlignment="1">
      <alignment vertical="top" textRotation="90" wrapText="1"/>
    </xf>
    <xf numFmtId="0" fontId="15" fillId="12" borderId="1" xfId="0" applyFont="1" applyFill="1" applyBorder="1" applyAlignment="1">
      <alignment vertical="top" wrapText="1"/>
    </xf>
    <xf numFmtId="0" fontId="14" fillId="11" borderId="1" xfId="0" applyFont="1" applyFill="1" applyBorder="1" applyAlignment="1">
      <alignment vertical="top" wrapText="1"/>
    </xf>
    <xf numFmtId="0" fontId="14" fillId="6" borderId="1" xfId="0" applyFont="1" applyFill="1" applyBorder="1" applyAlignment="1">
      <alignment vertical="top" wrapText="1"/>
    </xf>
    <xf numFmtId="14" fontId="2" fillId="6" borderId="1" xfId="0" applyNumberFormat="1" applyFont="1" applyFill="1" applyBorder="1" applyAlignment="1">
      <alignment vertical="top"/>
    </xf>
    <xf numFmtId="0" fontId="14" fillId="0" borderId="1" xfId="0" applyFont="1" applyBorder="1" applyAlignment="1">
      <alignment horizontal="left" vertical="top" wrapText="1"/>
    </xf>
    <xf numFmtId="1" fontId="14" fillId="0" borderId="1" xfId="0" applyNumberFormat="1" applyFont="1" applyBorder="1" applyAlignment="1">
      <alignment horizontal="left" vertical="top" wrapText="1"/>
    </xf>
    <xf numFmtId="0" fontId="14" fillId="6" borderId="1" xfId="0" applyFont="1" applyFill="1" applyBorder="1" applyAlignment="1">
      <alignment horizontal="left" vertical="top" wrapText="1"/>
    </xf>
    <xf numFmtId="15" fontId="14" fillId="0" borderId="1" xfId="0" applyNumberFormat="1" applyFont="1" applyBorder="1" applyAlignment="1">
      <alignment horizontal="left" vertical="top" wrapText="1"/>
    </xf>
    <xf numFmtId="0" fontId="14" fillId="0" borderId="1" xfId="0" applyFont="1" applyBorder="1" applyAlignment="1">
      <alignment horizontal="left" vertical="top"/>
    </xf>
    <xf numFmtId="0" fontId="0" fillId="0" borderId="3" xfId="0" applyBorder="1"/>
    <xf numFmtId="0" fontId="0" fillId="0" borderId="2" xfId="0" applyBorder="1"/>
    <xf numFmtId="0" fontId="0" fillId="0" borderId="2" xfId="0" applyBorder="1" applyAlignment="1">
      <alignment wrapText="1"/>
    </xf>
    <xf numFmtId="0" fontId="2" fillId="0" borderId="2" xfId="0" applyFont="1" applyBorder="1" applyAlignment="1">
      <alignment wrapText="1"/>
    </xf>
    <xf numFmtId="0" fontId="2" fillId="0" borderId="2" xfId="0" applyFont="1" applyBorder="1"/>
    <xf numFmtId="0" fontId="2" fillId="13" borderId="2" xfId="0" applyFont="1" applyFill="1" applyBorder="1" applyAlignment="1">
      <alignment wrapText="1"/>
    </xf>
    <xf numFmtId="2" fontId="0" fillId="0" borderId="2" xfId="0" applyNumberFormat="1" applyBorder="1"/>
    <xf numFmtId="0" fontId="0" fillId="13" borderId="2" xfId="0" applyFill="1" applyBorder="1"/>
    <xf numFmtId="1" fontId="5" fillId="0" borderId="1" xfId="0" applyNumberFormat="1" applyFont="1" applyBorder="1" applyAlignment="1" applyProtection="1">
      <alignment horizontal="left" vertical="top" wrapText="1"/>
      <protection locked="0"/>
    </xf>
    <xf numFmtId="0" fontId="7" fillId="0" borderId="1" xfId="2" applyFont="1" applyBorder="1" applyAlignment="1">
      <alignment horizontal="left" vertical="top" wrapText="1"/>
    </xf>
    <xf numFmtId="0" fontId="5" fillId="8" borderId="1" xfId="0" applyFont="1" applyFill="1" applyBorder="1" applyAlignment="1">
      <alignment horizontal="left" vertical="top"/>
    </xf>
    <xf numFmtId="0" fontId="8" fillId="6" borderId="1" xfId="0" applyFont="1" applyFill="1" applyBorder="1" applyAlignment="1">
      <alignment horizontal="left" vertical="top"/>
    </xf>
    <xf numFmtId="0" fontId="8" fillId="0" borderId="1" xfId="2" applyFont="1" applyBorder="1" applyAlignment="1">
      <alignment horizontal="left" vertical="top" wrapText="1"/>
    </xf>
    <xf numFmtId="0" fontId="8" fillId="0" borderId="1" xfId="2" applyFont="1" applyBorder="1" applyAlignment="1">
      <alignment horizontal="left" vertical="top"/>
    </xf>
    <xf numFmtId="0" fontId="8" fillId="8" borderId="1" xfId="0" applyFont="1" applyFill="1" applyBorder="1" applyAlignment="1">
      <alignment horizontal="left" vertical="top"/>
    </xf>
    <xf numFmtId="0" fontId="5" fillId="5" borderId="1" xfId="3" applyFont="1" applyFill="1" applyBorder="1" applyAlignment="1" applyProtection="1">
      <alignment horizontal="left" vertical="top" wrapText="1"/>
      <protection locked="0"/>
    </xf>
    <xf numFmtId="1" fontId="5" fillId="5" borderId="1" xfId="3" applyNumberFormat="1" applyFont="1" applyFill="1" applyBorder="1" applyAlignment="1">
      <alignment horizontal="left" vertical="top" wrapText="1"/>
    </xf>
    <xf numFmtId="0" fontId="5" fillId="6" borderId="1" xfId="3" applyFont="1" applyFill="1" applyBorder="1" applyAlignment="1">
      <alignment horizontal="left" vertical="top" wrapText="1"/>
    </xf>
    <xf numFmtId="15" fontId="5" fillId="0" borderId="1" xfId="3" applyNumberFormat="1" applyFont="1" applyBorder="1" applyAlignment="1">
      <alignment horizontal="left" vertical="top" wrapText="1"/>
    </xf>
    <xf numFmtId="14" fontId="5" fillId="0" borderId="1" xfId="3" applyNumberFormat="1" applyFont="1" applyBorder="1" applyAlignment="1">
      <alignment horizontal="left" vertical="top" wrapText="1"/>
    </xf>
    <xf numFmtId="1" fontId="14" fillId="11" borderId="1" xfId="0" applyNumberFormat="1" applyFont="1" applyFill="1" applyBorder="1" applyAlignment="1" applyProtection="1">
      <alignment vertical="top" textRotation="90" wrapText="1"/>
      <protection locked="0"/>
    </xf>
    <xf numFmtId="1" fontId="7" fillId="6" borderId="1" xfId="0" applyNumberFormat="1" applyFont="1" applyFill="1" applyBorder="1" applyAlignment="1">
      <alignment vertical="top" wrapText="1"/>
    </xf>
    <xf numFmtId="1" fontId="5" fillId="6" borderId="1" xfId="0" applyNumberFormat="1" applyFont="1" applyFill="1" applyBorder="1" applyAlignment="1">
      <alignment vertical="top" wrapText="1"/>
    </xf>
    <xf numFmtId="1" fontId="13" fillId="6" borderId="1" xfId="0" applyNumberFormat="1" applyFont="1" applyFill="1" applyBorder="1" applyAlignment="1">
      <alignment vertical="top" wrapText="1"/>
    </xf>
    <xf numFmtId="0" fontId="6" fillId="2" borderId="1" xfId="0" applyFont="1" applyFill="1" applyBorder="1" applyAlignment="1">
      <alignment horizontal="left" vertical="top" textRotation="90" wrapText="1"/>
    </xf>
    <xf numFmtId="0" fontId="16" fillId="6" borderId="1" xfId="0" applyFont="1" applyFill="1" applyBorder="1" applyAlignment="1">
      <alignment horizontal="left" vertical="top"/>
    </xf>
    <xf numFmtId="0" fontId="0" fillId="0" borderId="4" xfId="0" applyBorder="1"/>
    <xf numFmtId="0" fontId="0" fillId="6" borderId="2" xfId="0" applyFill="1" applyBorder="1" applyAlignment="1">
      <alignment wrapText="1"/>
    </xf>
    <xf numFmtId="0" fontId="2" fillId="6" borderId="2" xfId="0" applyFont="1" applyFill="1" applyBorder="1"/>
    <xf numFmtId="0" fontId="2" fillId="6" borderId="7" xfId="0" applyFont="1" applyFill="1" applyBorder="1"/>
    <xf numFmtId="0" fontId="0" fillId="0" borderId="4" xfId="0" applyBorder="1" applyAlignment="1">
      <alignment wrapText="1"/>
    </xf>
    <xf numFmtId="0" fontId="2" fillId="0" borderId="4" xfId="0" applyFont="1" applyBorder="1"/>
    <xf numFmtId="0" fontId="0" fillId="0" borderId="8" xfId="0" applyBorder="1"/>
    <xf numFmtId="0" fontId="0" fillId="0" borderId="9" xfId="0" applyBorder="1"/>
    <xf numFmtId="0" fontId="2" fillId="13" borderId="2" xfId="0" applyFont="1" applyFill="1" applyBorder="1"/>
    <xf numFmtId="0" fontId="2" fillId="13" borderId="5" xfId="0" applyFont="1" applyFill="1" applyBorder="1"/>
    <xf numFmtId="0" fontId="2" fillId="13" borderId="6" xfId="0" applyFont="1" applyFill="1" applyBorder="1"/>
    <xf numFmtId="0" fontId="17" fillId="6" borderId="13" xfId="0" applyFont="1" applyFill="1" applyBorder="1" applyAlignment="1">
      <alignment wrapText="1"/>
    </xf>
    <xf numFmtId="0" fontId="20" fillId="0" borderId="0" xfId="0" applyFont="1" applyAlignment="1">
      <alignment wrapText="1"/>
    </xf>
    <xf numFmtId="0" fontId="18" fillId="0" borderId="16" xfId="0" applyFont="1" applyBorder="1" applyAlignment="1">
      <alignment wrapText="1"/>
    </xf>
    <xf numFmtId="0" fontId="18" fillId="0" borderId="17" xfId="0" applyFont="1" applyBorder="1" applyAlignment="1">
      <alignment wrapText="1"/>
    </xf>
    <xf numFmtId="0" fontId="19" fillId="0" borderId="15" xfId="0" applyFont="1" applyBorder="1" applyAlignment="1">
      <alignment horizontal="left" vertical="center" wrapText="1"/>
    </xf>
    <xf numFmtId="0" fontId="0" fillId="0" borderId="0" xfId="0" applyAlignment="1">
      <alignment horizontal="left" vertical="center"/>
    </xf>
    <xf numFmtId="0" fontId="18" fillId="0" borderId="16" xfId="0" applyFont="1" applyBorder="1" applyAlignment="1">
      <alignment horizontal="left" vertical="center" wrapText="1"/>
    </xf>
    <xf numFmtId="0" fontId="18" fillId="0" borderId="17" xfId="0" applyFont="1" applyBorder="1" applyAlignment="1">
      <alignment horizontal="left" vertical="center" wrapText="1"/>
    </xf>
    <xf numFmtId="0" fontId="20" fillId="0" borderId="16" xfId="0" applyFont="1" applyBorder="1" applyAlignment="1">
      <alignment horizontal="left" vertical="center" wrapText="1"/>
    </xf>
    <xf numFmtId="0" fontId="20" fillId="0" borderId="15" xfId="0" applyFont="1" applyBorder="1" applyAlignment="1">
      <alignment wrapText="1"/>
    </xf>
    <xf numFmtId="0" fontId="22" fillId="0" borderId="15" xfId="0" applyFont="1" applyBorder="1" applyAlignment="1">
      <alignment horizontal="left" vertical="center" wrapText="1"/>
    </xf>
    <xf numFmtId="0" fontId="23" fillId="0" borderId="19" xfId="0" applyFont="1" applyBorder="1" applyAlignment="1">
      <alignment wrapText="1"/>
    </xf>
    <xf numFmtId="0" fontId="23" fillId="0" borderId="20" xfId="0" applyFont="1" applyBorder="1" applyAlignment="1">
      <alignment horizontal="right" wrapText="1"/>
    </xf>
    <xf numFmtId="0" fontId="0" fillId="0" borderId="0" xfId="0" applyAlignment="1">
      <alignment wrapText="1"/>
    </xf>
    <xf numFmtId="0" fontId="0" fillId="5" borderId="1" xfId="0" applyFill="1" applyBorder="1"/>
    <xf numFmtId="0" fontId="17" fillId="13" borderId="1" xfId="0" applyFont="1" applyFill="1" applyBorder="1"/>
    <xf numFmtId="0" fontId="25" fillId="5" borderId="1" xfId="0" applyFont="1" applyFill="1" applyBorder="1"/>
    <xf numFmtId="0" fontId="25" fillId="3" borderId="1" xfId="0" applyFont="1" applyFill="1" applyBorder="1"/>
    <xf numFmtId="0" fontId="25" fillId="6" borderId="1" xfId="0" applyFont="1" applyFill="1" applyBorder="1"/>
    <xf numFmtId="0" fontId="17" fillId="6" borderId="1" xfId="0" applyFont="1" applyFill="1" applyBorder="1"/>
    <xf numFmtId="0" fontId="25" fillId="0" borderId="1" xfId="0" applyFont="1" applyBorder="1"/>
    <xf numFmtId="0" fontId="25" fillId="0" borderId="1" xfId="0" applyFont="1" applyBorder="1" applyAlignment="1">
      <alignment wrapText="1"/>
    </xf>
    <xf numFmtId="0" fontId="17" fillId="5" borderId="1" xfId="0" applyFont="1" applyFill="1" applyBorder="1"/>
    <xf numFmtId="0" fontId="17" fillId="3" borderId="1" xfId="0" applyFont="1" applyFill="1" applyBorder="1"/>
    <xf numFmtId="3" fontId="25" fillId="0" borderId="1" xfId="0" applyNumberFormat="1" applyFont="1" applyBorder="1"/>
    <xf numFmtId="0" fontId="17" fillId="5" borderId="11" xfId="0" applyFont="1" applyFill="1" applyBorder="1"/>
    <xf numFmtId="0" fontId="17" fillId="5" borderId="1" xfId="0" applyFont="1" applyFill="1" applyBorder="1" applyAlignment="1">
      <alignment wrapText="1"/>
    </xf>
    <xf numFmtId="0" fontId="0" fillId="6" borderId="18" xfId="0" applyFill="1" applyBorder="1"/>
    <xf numFmtId="0" fontId="0" fillId="6" borderId="24" xfId="0" applyFill="1" applyBorder="1"/>
    <xf numFmtId="0" fontId="17" fillId="6" borderId="18" xfId="0" applyFont="1" applyFill="1" applyBorder="1"/>
    <xf numFmtId="0" fontId="17" fillId="6" borderId="0" xfId="0" applyFont="1" applyFill="1"/>
    <xf numFmtId="2" fontId="0" fillId="0" borderId="0" xfId="0" applyNumberFormat="1"/>
    <xf numFmtId="0" fontId="17" fillId="5" borderId="25" xfId="0" applyFont="1" applyFill="1" applyBorder="1"/>
    <xf numFmtId="165" fontId="0" fillId="0" borderId="1" xfId="4" applyNumberFormat="1" applyFont="1" applyBorder="1"/>
    <xf numFmtId="166" fontId="0" fillId="0" borderId="0" xfId="0" applyNumberFormat="1"/>
    <xf numFmtId="0" fontId="25" fillId="0" borderId="0" xfId="0" applyFont="1" applyAlignment="1">
      <alignment wrapText="1"/>
    </xf>
    <xf numFmtId="0" fontId="25" fillId="0" borderId="1" xfId="0" applyFont="1" applyBorder="1" applyAlignment="1">
      <alignment horizontal="left" vertical="top" wrapText="1"/>
    </xf>
    <xf numFmtId="0" fontId="11" fillId="5" borderId="1" xfId="0" applyFont="1" applyFill="1" applyBorder="1" applyAlignment="1">
      <alignment horizontal="center" wrapText="1"/>
    </xf>
    <xf numFmtId="8" fontId="2" fillId="6" borderId="14" xfId="0" applyNumberFormat="1" applyFont="1" applyFill="1" applyBorder="1"/>
    <xf numFmtId="0" fontId="0" fillId="0" borderId="0" xfId="0" applyAlignment="1">
      <alignment horizontal="left" vertical="center" wrapText="1"/>
    </xf>
    <xf numFmtId="0" fontId="2" fillId="0" borderId="0" xfId="0" applyFont="1" applyAlignment="1">
      <alignment wrapText="1"/>
    </xf>
    <xf numFmtId="0" fontId="18" fillId="0" borderId="16" xfId="0" applyFont="1" applyBorder="1" applyAlignment="1">
      <alignment horizontal="right" wrapText="1"/>
    </xf>
    <xf numFmtId="0" fontId="18" fillId="0" borderId="0" xfId="0" applyFont="1" applyAlignment="1">
      <alignment wrapText="1"/>
    </xf>
    <xf numFmtId="0" fontId="18" fillId="0" borderId="20" xfId="0" applyFont="1" applyBorder="1" applyAlignment="1">
      <alignment horizontal="right" wrapText="1"/>
    </xf>
    <xf numFmtId="0" fontId="18" fillId="0" borderId="19" xfId="0" applyFont="1" applyBorder="1" applyAlignment="1">
      <alignment wrapText="1"/>
    </xf>
    <xf numFmtId="0" fontId="18" fillId="0" borderId="20" xfId="0" applyFont="1" applyBorder="1" applyAlignment="1">
      <alignment wrapText="1"/>
    </xf>
    <xf numFmtId="0" fontId="18" fillId="0" borderId="17" xfId="0" applyFont="1" applyBorder="1" applyAlignment="1">
      <alignment horizontal="right" wrapText="1"/>
    </xf>
    <xf numFmtId="0" fontId="2" fillId="14" borderId="1" xfId="0" applyFont="1" applyFill="1" applyBorder="1"/>
    <xf numFmtId="0" fontId="27" fillId="0" borderId="2" xfId="0" applyFont="1" applyBorder="1"/>
    <xf numFmtId="164" fontId="2" fillId="6" borderId="29" xfId="0" applyNumberFormat="1" applyFont="1" applyFill="1" applyBorder="1"/>
    <xf numFmtId="10" fontId="0" fillId="0" borderId="0" xfId="0" applyNumberFormat="1"/>
    <xf numFmtId="0" fontId="5" fillId="0" borderId="1" xfId="0" applyFont="1" applyBorder="1" applyAlignment="1">
      <alignment vertical="top" wrapText="1"/>
    </xf>
    <xf numFmtId="1" fontId="5" fillId="0" borderId="1" xfId="0" applyNumberFormat="1" applyFont="1" applyBorder="1" applyAlignment="1">
      <alignment vertical="top" wrapText="1"/>
    </xf>
    <xf numFmtId="0" fontId="11" fillId="0" borderId="1" xfId="0" applyFont="1" applyBorder="1" applyAlignment="1">
      <alignment vertical="top" wrapText="1"/>
    </xf>
    <xf numFmtId="0" fontId="14" fillId="6" borderId="1" xfId="0" applyFont="1" applyFill="1" applyBorder="1" applyAlignment="1">
      <alignment vertical="top" textRotation="90" wrapText="1"/>
    </xf>
    <xf numFmtId="0" fontId="2" fillId="0" borderId="1" xfId="0" applyFont="1" applyBorder="1" applyAlignment="1">
      <alignment wrapText="1"/>
    </xf>
    <xf numFmtId="0" fontId="2" fillId="0" borderId="1" xfId="0" applyFont="1" applyBorder="1"/>
    <xf numFmtId="0" fontId="17" fillId="5" borderId="24" xfId="0" applyFont="1" applyFill="1" applyBorder="1"/>
    <xf numFmtId="0" fontId="2" fillId="5" borderId="1" xfId="0" applyFont="1" applyFill="1" applyBorder="1"/>
    <xf numFmtId="165" fontId="0" fillId="0" borderId="0" xfId="4" applyNumberFormat="1" applyFont="1" applyFill="1" applyBorder="1"/>
    <xf numFmtId="14" fontId="5" fillId="0" borderId="1" xfId="3" applyNumberFormat="1" applyFont="1" applyBorder="1" applyAlignment="1">
      <alignment horizontal="left" vertical="top"/>
    </xf>
    <xf numFmtId="0" fontId="5" fillId="14" borderId="1" xfId="0" applyFont="1" applyFill="1" applyBorder="1" applyAlignment="1" applyProtection="1">
      <alignment horizontal="left" vertical="top" wrapText="1"/>
      <protection locked="0"/>
    </xf>
    <xf numFmtId="0" fontId="9" fillId="14" borderId="1" xfId="0" applyFont="1" applyFill="1" applyBorder="1" applyAlignment="1">
      <alignment horizontal="left" vertical="top" wrapText="1"/>
    </xf>
    <xf numFmtId="0" fontId="5" fillId="14" borderId="1" xfId="0" applyFont="1" applyFill="1" applyBorder="1" applyAlignment="1">
      <alignment horizontal="left" vertical="top" wrapText="1"/>
    </xf>
    <xf numFmtId="1" fontId="5" fillId="14" borderId="1" xfId="0" applyNumberFormat="1" applyFont="1" applyFill="1" applyBorder="1" applyAlignment="1">
      <alignment horizontal="left" vertical="top" wrapText="1"/>
    </xf>
    <xf numFmtId="15" fontId="5" fillId="14" borderId="1" xfId="0" applyNumberFormat="1" applyFont="1" applyFill="1" applyBorder="1" applyAlignment="1">
      <alignment horizontal="left" vertical="top" wrapText="1"/>
    </xf>
    <xf numFmtId="14" fontId="5" fillId="14" borderId="1" xfId="0" applyNumberFormat="1" applyFont="1" applyFill="1" applyBorder="1" applyAlignment="1">
      <alignment horizontal="left" vertical="top" wrapText="1"/>
    </xf>
    <xf numFmtId="0" fontId="6" fillId="14" borderId="1" xfId="0" applyFont="1" applyFill="1" applyBorder="1" applyAlignment="1">
      <alignment horizontal="left" vertical="top" wrapText="1"/>
    </xf>
    <xf numFmtId="0" fontId="6" fillId="14" borderId="1" xfId="0" applyFont="1" applyFill="1" applyBorder="1" applyAlignment="1">
      <alignment horizontal="left" vertical="top"/>
    </xf>
    <xf numFmtId="0" fontId="5" fillId="14" borderId="1" xfId="0" applyFont="1" applyFill="1" applyBorder="1" applyAlignment="1">
      <alignment horizontal="left" vertical="top"/>
    </xf>
    <xf numFmtId="0" fontId="7" fillId="14" borderId="1" xfId="0" applyFont="1" applyFill="1" applyBorder="1" applyAlignment="1">
      <alignment horizontal="left" vertical="top" wrapText="1"/>
    </xf>
    <xf numFmtId="1" fontId="7" fillId="14" borderId="1" xfId="0" applyNumberFormat="1" applyFont="1" applyFill="1" applyBorder="1" applyAlignment="1">
      <alignment horizontal="left" vertical="top" wrapText="1"/>
    </xf>
    <xf numFmtId="15" fontId="7" fillId="14" borderId="1" xfId="0" applyNumberFormat="1" applyFont="1" applyFill="1" applyBorder="1" applyAlignment="1">
      <alignment horizontal="left" vertical="top" wrapText="1"/>
    </xf>
    <xf numFmtId="1" fontId="9" fillId="14" borderId="1" xfId="0" applyNumberFormat="1" applyFont="1" applyFill="1" applyBorder="1" applyAlignment="1">
      <alignment horizontal="left" vertical="top" wrapText="1"/>
    </xf>
    <xf numFmtId="15" fontId="9" fillId="14" borderId="1" xfId="0" applyNumberFormat="1" applyFont="1" applyFill="1" applyBorder="1" applyAlignment="1">
      <alignment horizontal="left" vertical="top" wrapText="1"/>
    </xf>
    <xf numFmtId="14" fontId="5" fillId="14" borderId="1" xfId="0" applyNumberFormat="1" applyFont="1" applyFill="1" applyBorder="1" applyAlignment="1">
      <alignment horizontal="left" vertical="top"/>
    </xf>
    <xf numFmtId="1" fontId="6" fillId="14" borderId="1" xfId="0" applyNumberFormat="1" applyFont="1" applyFill="1" applyBorder="1" applyAlignment="1">
      <alignment horizontal="left" vertical="top" wrapText="1"/>
    </xf>
    <xf numFmtId="15" fontId="6" fillId="14" borderId="1" xfId="0" applyNumberFormat="1" applyFont="1" applyFill="1" applyBorder="1" applyAlignment="1">
      <alignment horizontal="left" vertical="top" wrapText="1"/>
    </xf>
    <xf numFmtId="14" fontId="6" fillId="14" borderId="1" xfId="0" applyNumberFormat="1" applyFont="1" applyFill="1" applyBorder="1" applyAlignment="1">
      <alignment horizontal="left" vertical="top" wrapText="1"/>
    </xf>
    <xf numFmtId="0" fontId="8" fillId="14" borderId="1" xfId="0" applyFont="1" applyFill="1" applyBorder="1" applyAlignment="1">
      <alignment horizontal="left" vertical="top"/>
    </xf>
    <xf numFmtId="0" fontId="8" fillId="14" borderId="1" xfId="0" applyFont="1" applyFill="1" applyBorder="1" applyAlignment="1">
      <alignment horizontal="left" vertical="top" wrapText="1"/>
    </xf>
    <xf numFmtId="0" fontId="6" fillId="14" borderId="1" xfId="1" applyFont="1" applyFill="1" applyBorder="1" applyAlignment="1">
      <alignment horizontal="left" vertical="top" wrapText="1"/>
    </xf>
    <xf numFmtId="1" fontId="6" fillId="14" borderId="1" xfId="1" applyNumberFormat="1" applyFont="1" applyFill="1" applyBorder="1" applyAlignment="1">
      <alignment horizontal="left" vertical="top" wrapText="1"/>
    </xf>
    <xf numFmtId="0" fontId="6" fillId="14" borderId="1" xfId="1" applyNumberFormat="1" applyFont="1" applyFill="1" applyBorder="1" applyAlignment="1">
      <alignment horizontal="left" vertical="top" wrapText="1"/>
    </xf>
    <xf numFmtId="0" fontId="8" fillId="5" borderId="1" xfId="0" applyFont="1" applyFill="1" applyBorder="1" applyAlignment="1">
      <alignment horizontal="left" vertical="top" wrapText="1"/>
    </xf>
    <xf numFmtId="0" fontId="9" fillId="16" borderId="1" xfId="0" applyFont="1" applyFill="1" applyBorder="1" applyAlignment="1">
      <alignment horizontal="left" vertical="top" wrapText="1"/>
    </xf>
    <xf numFmtId="0" fontId="7" fillId="16" borderId="1" xfId="0" applyFont="1" applyFill="1" applyBorder="1" applyAlignment="1">
      <alignment horizontal="left" vertical="top" wrapText="1"/>
    </xf>
    <xf numFmtId="0" fontId="5" fillId="16" borderId="1" xfId="0" applyFont="1" applyFill="1" applyBorder="1" applyAlignment="1">
      <alignment horizontal="left" vertical="top" wrapText="1"/>
    </xf>
    <xf numFmtId="14" fontId="5" fillId="6" borderId="0" xfId="0" applyNumberFormat="1" applyFont="1" applyFill="1" applyBorder="1" applyAlignment="1">
      <alignment horizontal="left" vertical="top" wrapText="1"/>
    </xf>
    <xf numFmtId="14" fontId="28" fillId="14" borderId="1" xfId="5" applyNumberFormat="1" applyFont="1" applyFill="1" applyBorder="1" applyAlignment="1">
      <alignment horizontal="left" vertical="top" wrapText="1"/>
    </xf>
    <xf numFmtId="1" fontId="5" fillId="14" borderId="1" xfId="0" applyNumberFormat="1" applyFont="1" applyFill="1" applyBorder="1" applyAlignment="1" applyProtection="1">
      <alignment horizontal="left" vertical="top" wrapText="1"/>
      <protection locked="0"/>
    </xf>
    <xf numFmtId="15" fontId="5" fillId="14" borderId="1" xfId="0" applyNumberFormat="1" applyFont="1" applyFill="1" applyBorder="1" applyAlignment="1" applyProtection="1">
      <alignment horizontal="left" vertical="top" wrapText="1"/>
      <protection locked="0"/>
    </xf>
    <xf numFmtId="14" fontId="5" fillId="14" borderId="1" xfId="0" applyNumberFormat="1" applyFont="1" applyFill="1" applyBorder="1" applyAlignment="1" applyProtection="1">
      <alignment horizontal="left" vertical="top" wrapText="1"/>
      <protection locked="0"/>
    </xf>
    <xf numFmtId="0" fontId="5" fillId="14" borderId="1" xfId="3"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textRotation="90"/>
      <protection locked="0"/>
    </xf>
    <xf numFmtId="0" fontId="16" fillId="4" borderId="1" xfId="0" applyFont="1" applyFill="1" applyBorder="1" applyAlignment="1">
      <alignment horizontal="left" vertical="top"/>
    </xf>
    <xf numFmtId="3" fontId="0" fillId="0" borderId="1" xfId="0" applyNumberFormat="1" applyBorder="1"/>
    <xf numFmtId="0" fontId="2" fillId="5" borderId="1" xfId="0" applyFont="1" applyFill="1" applyBorder="1" applyAlignment="1">
      <alignment horizontal="left" vertical="top" wrapText="1"/>
    </xf>
    <xf numFmtId="0" fontId="2" fillId="6" borderId="1" xfId="0" applyFont="1" applyFill="1" applyBorder="1"/>
    <xf numFmtId="0" fontId="2" fillId="6" borderId="25" xfId="0" applyFont="1" applyFill="1" applyBorder="1"/>
    <xf numFmtId="0" fontId="2" fillId="6" borderId="1" xfId="0" applyFont="1" applyFill="1" applyBorder="1" applyAlignment="1">
      <alignment wrapText="1"/>
    </xf>
    <xf numFmtId="0" fontId="2" fillId="6" borderId="1" xfId="0" applyFont="1" applyFill="1" applyBorder="1" applyAlignment="1">
      <alignment vertical="top" wrapText="1"/>
    </xf>
    <xf numFmtId="0" fontId="17" fillId="6" borderId="12" xfId="0" applyFont="1" applyFill="1" applyBorder="1" applyAlignment="1">
      <alignment wrapText="1"/>
    </xf>
    <xf numFmtId="8" fontId="2" fillId="6" borderId="12" xfId="0" applyNumberFormat="1" applyFont="1" applyFill="1" applyBorder="1"/>
    <xf numFmtId="164" fontId="2" fillId="6" borderId="26" xfId="0" applyNumberFormat="1" applyFont="1" applyFill="1" applyBorder="1"/>
    <xf numFmtId="4" fontId="2" fillId="6" borderId="1" xfId="0" applyNumberFormat="1" applyFont="1" applyFill="1" applyBorder="1"/>
    <xf numFmtId="0" fontId="17" fillId="6" borderId="10" xfId="0" applyFont="1" applyFill="1" applyBorder="1" applyAlignment="1">
      <alignment wrapText="1"/>
    </xf>
    <xf numFmtId="8" fontId="2" fillId="6" borderId="10" xfId="0" applyNumberFormat="1" applyFont="1" applyFill="1" applyBorder="1"/>
    <xf numFmtId="164" fontId="2" fillId="6" borderId="27" xfId="0" applyNumberFormat="1" applyFont="1" applyFill="1" applyBorder="1"/>
    <xf numFmtId="0" fontId="0" fillId="6" borderId="1" xfId="0" applyFill="1" applyBorder="1"/>
    <xf numFmtId="0" fontId="17" fillId="6" borderId="11" xfId="0" applyFont="1" applyFill="1" applyBorder="1" applyAlignment="1">
      <alignment wrapText="1"/>
    </xf>
    <xf numFmtId="164" fontId="2" fillId="6" borderId="11" xfId="0" applyNumberFormat="1" applyFont="1" applyFill="1" applyBorder="1"/>
    <xf numFmtId="164" fontId="2" fillId="6" borderId="28" xfId="0" applyNumberFormat="1" applyFont="1" applyFill="1" applyBorder="1"/>
    <xf numFmtId="0" fontId="0" fillId="3" borderId="0" xfId="0" applyFill="1" applyAlignment="1">
      <alignment horizontal="left"/>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0" fillId="0" borderId="0" xfId="0" applyAlignment="1">
      <alignment horizontal="left"/>
    </xf>
  </cellXfs>
  <cellStyles count="6">
    <cellStyle name="Bad" xfId="5" builtinId="27"/>
    <cellStyle name="Normal" xfId="0" builtinId="0"/>
    <cellStyle name="Normal 5" xfId="3" xr:uid="{8410056B-8A67-4400-BE39-07040BA5BD86}"/>
    <cellStyle name="Normal 7" xfId="2" xr:uid="{C2F79E3A-331F-4298-AC66-5828AF36F19D}"/>
    <cellStyle name="Percent" xfId="4" builtinId="5"/>
    <cellStyle name="Warning Text" xfId="1" builtinId="1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A_NEW%20FILING%20STRUCTURE\Local%20Planning%20Policy\Local%20Development%20Framework\Monitoring\AMR\AMR%202019-2020\5YHLS%2019-20\19-20%205YHLS%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undrums"/>
      <sheetName val="Drop down menu"/>
      <sheetName val="KEY &amp; NOTES"/>
      <sheetName val="Extant Permissions minors"/>
      <sheetName val="Major sites with pp"/>
      <sheetName val="Discounted sites"/>
      <sheetName val="allocs no pp"/>
      <sheetName val="HFR 19-20"/>
      <sheetName val="Fully completed sites"/>
      <sheetName val="5YHLS draft"/>
      <sheetName val="temp dwellings pp"/>
      <sheetName val="Expired 19-20"/>
      <sheetName val="Windfall permissions in 19-20"/>
      <sheetName val="Analysis of expireds"/>
      <sheetName val="Aff Hsg 19-20"/>
      <sheetName val="GT sites"/>
      <sheetName val="Boat-Caravan-Mobile"/>
      <sheetName val="Residential care"/>
      <sheetName val="Parish-Ward data"/>
      <sheetName val="S8 monitoring"/>
      <sheetName val="Annexes"/>
      <sheetName val="allocs comple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B8EE2-0BCC-47F5-B277-D6648D17463A}">
  <dimension ref="A1:F101"/>
  <sheetViews>
    <sheetView workbookViewId="0">
      <selection activeCell="E4" sqref="E4"/>
    </sheetView>
  </sheetViews>
  <sheetFormatPr defaultRowHeight="14.4" x14ac:dyDescent="0.3"/>
  <cols>
    <col min="1" max="1" width="82.33203125" customWidth="1"/>
    <col min="2" max="2" width="8.5546875" customWidth="1"/>
    <col min="3" max="3" width="21.6640625" customWidth="1"/>
    <col min="4" max="4" width="18.109375" customWidth="1"/>
    <col min="5" max="5" width="76.109375" customWidth="1"/>
    <col min="7" max="7" width="64.33203125" customWidth="1"/>
    <col min="9" max="9" width="24.88671875" customWidth="1"/>
    <col min="10" max="10" width="12.44140625" customWidth="1"/>
    <col min="11" max="11" width="16.33203125" customWidth="1"/>
  </cols>
  <sheetData>
    <row r="1" spans="1:6" ht="21" customHeight="1" x14ac:dyDescent="0.3">
      <c r="A1" s="260" t="s">
        <v>0</v>
      </c>
      <c r="B1" s="260"/>
      <c r="C1" s="260"/>
      <c r="D1" s="264"/>
      <c r="E1" s="264"/>
      <c r="F1" s="264"/>
    </row>
    <row r="2" spans="1:6" ht="39" customHeight="1" x14ac:dyDescent="0.3">
      <c r="A2" s="260" t="s">
        <v>1</v>
      </c>
      <c r="B2" s="260"/>
      <c r="C2" s="260"/>
      <c r="E2" s="187" t="s">
        <v>2</v>
      </c>
    </row>
    <row r="3" spans="1:6" s="152" customFormat="1" ht="75.599999999999994" customHeight="1" x14ac:dyDescent="0.3">
      <c r="A3" s="151" t="s">
        <v>3</v>
      </c>
      <c r="E3" s="186" t="s">
        <v>4</v>
      </c>
    </row>
    <row r="4" spans="1:6" s="152" customFormat="1" ht="79.5" customHeight="1" x14ac:dyDescent="0.3">
      <c r="A4" s="153" t="s">
        <v>5</v>
      </c>
      <c r="E4" s="186" t="s">
        <v>6</v>
      </c>
    </row>
    <row r="5" spans="1:6" s="152" customFormat="1" ht="51" customHeight="1" x14ac:dyDescent="0.3">
      <c r="A5" s="153" t="s">
        <v>7</v>
      </c>
    </row>
    <row r="6" spans="1:6" s="152" customFormat="1" ht="58.5" customHeight="1" x14ac:dyDescent="0.3">
      <c r="A6" s="153" t="s">
        <v>8</v>
      </c>
    </row>
    <row r="7" spans="1:6" s="152" customFormat="1" ht="90.75" customHeight="1" x14ac:dyDescent="0.3">
      <c r="A7" s="153" t="s">
        <v>9</v>
      </c>
    </row>
    <row r="8" spans="1:6" s="152" customFormat="1" ht="63.75" customHeight="1" x14ac:dyDescent="0.3">
      <c r="A8" s="153" t="s">
        <v>10</v>
      </c>
    </row>
    <row r="9" spans="1:6" s="152" customFormat="1" ht="36.75" customHeight="1" x14ac:dyDescent="0.3">
      <c r="A9" s="153" t="s">
        <v>11</v>
      </c>
    </row>
    <row r="10" spans="1:6" s="152" customFormat="1" ht="53.25" customHeight="1" x14ac:dyDescent="0.3">
      <c r="A10" s="154" t="s">
        <v>12</v>
      </c>
    </row>
    <row r="11" spans="1:6" s="152" customFormat="1" ht="50.25" customHeight="1" x14ac:dyDescent="0.3">
      <c r="C11" s="148"/>
    </row>
    <row r="12" spans="1:6" s="152" customFormat="1" ht="26.25" customHeight="1" x14ac:dyDescent="0.3">
      <c r="A12" s="156" t="s">
        <v>13</v>
      </c>
    </row>
    <row r="13" spans="1:6" s="152" customFormat="1" ht="26.25" customHeight="1" x14ac:dyDescent="0.3">
      <c r="A13" s="149" t="s">
        <v>14</v>
      </c>
    </row>
    <row r="14" spans="1:6" s="152" customFormat="1" ht="26.25" customHeight="1" x14ac:dyDescent="0.3">
      <c r="A14" s="149" t="s">
        <v>15</v>
      </c>
    </row>
    <row r="15" spans="1:6" s="152" customFormat="1" ht="26.25" customHeight="1" x14ac:dyDescent="0.3">
      <c r="A15" s="149" t="s">
        <v>16</v>
      </c>
    </row>
    <row r="16" spans="1:6" s="152" customFormat="1" ht="26.25" customHeight="1" x14ac:dyDescent="0.3">
      <c r="A16" s="149" t="s">
        <v>17</v>
      </c>
    </row>
    <row r="17" spans="1:1" s="152" customFormat="1" ht="36.75" customHeight="1" x14ac:dyDescent="0.3">
      <c r="A17" s="150" t="s">
        <v>18</v>
      </c>
    </row>
    <row r="18" spans="1:1" s="152" customFormat="1" ht="26.25" customHeight="1" x14ac:dyDescent="0.3"/>
    <row r="19" spans="1:1" s="152" customFormat="1" ht="26.25" customHeight="1" x14ac:dyDescent="0.3">
      <c r="A19" s="151" t="s">
        <v>19</v>
      </c>
    </row>
    <row r="20" spans="1:1" s="152" customFormat="1" ht="51.75" customHeight="1" x14ac:dyDescent="0.3">
      <c r="A20" s="153" t="s">
        <v>20</v>
      </c>
    </row>
    <row r="21" spans="1:1" s="152" customFormat="1" ht="27.75" customHeight="1" x14ac:dyDescent="0.3">
      <c r="A21" s="153" t="s">
        <v>21</v>
      </c>
    </row>
    <row r="22" spans="1:1" s="152" customFormat="1" ht="86.25" customHeight="1" x14ac:dyDescent="0.3">
      <c r="A22" s="153" t="s">
        <v>22</v>
      </c>
    </row>
    <row r="23" spans="1:1" s="152" customFormat="1" ht="60.75" customHeight="1" x14ac:dyDescent="0.3">
      <c r="A23" s="153" t="s">
        <v>23</v>
      </c>
    </row>
    <row r="24" spans="1:1" s="152" customFormat="1" ht="26.25" customHeight="1" x14ac:dyDescent="0.3">
      <c r="A24" s="155"/>
    </row>
    <row r="25" spans="1:1" s="152" customFormat="1" ht="26.25" customHeight="1" x14ac:dyDescent="0.3">
      <c r="A25" s="154" t="s">
        <v>24</v>
      </c>
    </row>
    <row r="26" spans="1:1" s="152" customFormat="1" ht="26.25" customHeight="1" x14ac:dyDescent="0.3"/>
    <row r="27" spans="1:1" s="152" customFormat="1" ht="26.25" customHeight="1" x14ac:dyDescent="0.3">
      <c r="A27" s="151" t="s">
        <v>25</v>
      </c>
    </row>
    <row r="28" spans="1:1" ht="26.25" customHeight="1" x14ac:dyDescent="0.3">
      <c r="A28" s="153" t="s">
        <v>26</v>
      </c>
    </row>
    <row r="29" spans="1:1" ht="26.25" customHeight="1" x14ac:dyDescent="0.3">
      <c r="A29" s="155" t="s">
        <v>27</v>
      </c>
    </row>
    <row r="30" spans="1:1" ht="26.25" customHeight="1" x14ac:dyDescent="0.3">
      <c r="A30" s="153" t="s">
        <v>28</v>
      </c>
    </row>
    <row r="31" spans="1:1" ht="26.25" customHeight="1" x14ac:dyDescent="0.3">
      <c r="A31" s="153" t="s">
        <v>29</v>
      </c>
    </row>
    <row r="32" spans="1:1" ht="26.25" customHeight="1" x14ac:dyDescent="0.3">
      <c r="A32" s="153" t="s">
        <v>30</v>
      </c>
    </row>
    <row r="33" spans="1:1" ht="26.25" customHeight="1" x14ac:dyDescent="0.3">
      <c r="A33" s="153" t="s">
        <v>31</v>
      </c>
    </row>
    <row r="34" spans="1:1" ht="26.25" customHeight="1" x14ac:dyDescent="0.3">
      <c r="A34" s="153" t="s">
        <v>32</v>
      </c>
    </row>
    <row r="35" spans="1:1" ht="26.25" customHeight="1" x14ac:dyDescent="0.3">
      <c r="A35" s="153" t="s">
        <v>33</v>
      </c>
    </row>
    <row r="36" spans="1:1" ht="26.25" customHeight="1" x14ac:dyDescent="0.3">
      <c r="A36" s="153" t="s">
        <v>34</v>
      </c>
    </row>
    <row r="37" spans="1:1" ht="26.25" customHeight="1" x14ac:dyDescent="0.3">
      <c r="A37" s="153" t="s">
        <v>35</v>
      </c>
    </row>
    <row r="38" spans="1:1" ht="26.25" customHeight="1" x14ac:dyDescent="0.3">
      <c r="A38" s="153" t="s">
        <v>36</v>
      </c>
    </row>
    <row r="39" spans="1:1" ht="26.25" customHeight="1" x14ac:dyDescent="0.3">
      <c r="A39" s="153" t="s">
        <v>37</v>
      </c>
    </row>
    <row r="40" spans="1:1" ht="26.25" customHeight="1" x14ac:dyDescent="0.3">
      <c r="A40" s="153" t="s">
        <v>38</v>
      </c>
    </row>
    <row r="41" spans="1:1" ht="26.25" customHeight="1" x14ac:dyDescent="0.3">
      <c r="A41" s="153" t="s">
        <v>39</v>
      </c>
    </row>
    <row r="42" spans="1:1" ht="26.25" customHeight="1" x14ac:dyDescent="0.3">
      <c r="A42" s="154" t="s">
        <v>40</v>
      </c>
    </row>
    <row r="44" spans="1:1" ht="36" x14ac:dyDescent="0.3">
      <c r="A44" s="157" t="s">
        <v>41</v>
      </c>
    </row>
    <row r="45" spans="1:1" ht="57.6" x14ac:dyDescent="0.3">
      <c r="A45" s="155" t="s">
        <v>42</v>
      </c>
    </row>
    <row r="46" spans="1:1" ht="24.75" customHeight="1" x14ac:dyDescent="0.3">
      <c r="A46" s="155" t="s">
        <v>43</v>
      </c>
    </row>
    <row r="47" spans="1:1" ht="43.2" x14ac:dyDescent="0.3">
      <c r="A47" s="153" t="s">
        <v>44</v>
      </c>
    </row>
    <row r="48" spans="1:1" ht="28.8" x14ac:dyDescent="0.3">
      <c r="A48" s="155" t="s">
        <v>45</v>
      </c>
    </row>
    <row r="49" spans="1:4" ht="43.2" x14ac:dyDescent="0.3">
      <c r="A49" s="155" t="s">
        <v>46</v>
      </c>
    </row>
    <row r="50" spans="1:4" ht="23.25" customHeight="1" x14ac:dyDescent="0.3">
      <c r="A50" s="155" t="s">
        <v>47</v>
      </c>
    </row>
    <row r="51" spans="1:4" ht="43.2" x14ac:dyDescent="0.3">
      <c r="A51" s="155" t="s">
        <v>48</v>
      </c>
    </row>
    <row r="52" spans="1:4" ht="28.8" x14ac:dyDescent="0.3">
      <c r="A52" s="154" t="s">
        <v>49</v>
      </c>
    </row>
    <row r="53" spans="1:4" x14ac:dyDescent="0.3">
      <c r="A53" s="152"/>
    </row>
    <row r="55" spans="1:4" ht="37.5" customHeight="1" x14ac:dyDescent="0.3">
      <c r="B55" s="261" t="s">
        <v>50</v>
      </c>
      <c r="C55" s="262"/>
      <c r="D55" s="263"/>
    </row>
    <row r="56" spans="1:4" ht="26.25" customHeight="1" x14ac:dyDescent="0.3">
      <c r="B56" s="188" t="s">
        <v>51</v>
      </c>
      <c r="C56" s="189" t="s">
        <v>52</v>
      </c>
      <c r="D56" s="149" t="s">
        <v>53</v>
      </c>
    </row>
    <row r="57" spans="1:4" ht="26.25" customHeight="1" x14ac:dyDescent="0.3">
      <c r="B57" s="188" t="s">
        <v>54</v>
      </c>
      <c r="C57" s="189" t="s">
        <v>55</v>
      </c>
      <c r="D57" s="149" t="s">
        <v>56</v>
      </c>
    </row>
    <row r="58" spans="1:4" ht="26.25" customHeight="1" x14ac:dyDescent="0.3">
      <c r="B58" s="188" t="s">
        <v>54</v>
      </c>
      <c r="C58" s="189" t="s">
        <v>57</v>
      </c>
      <c r="D58" s="149" t="s">
        <v>58</v>
      </c>
    </row>
    <row r="59" spans="1:4" ht="26.25" customHeight="1" x14ac:dyDescent="0.3">
      <c r="B59" s="188" t="s">
        <v>54</v>
      </c>
      <c r="C59" s="189"/>
      <c r="D59" s="149" t="s">
        <v>59</v>
      </c>
    </row>
    <row r="60" spans="1:4" ht="26.25" customHeight="1" x14ac:dyDescent="0.3">
      <c r="B60" s="188" t="s">
        <v>54</v>
      </c>
      <c r="C60" s="189"/>
      <c r="D60" s="149" t="s">
        <v>60</v>
      </c>
    </row>
    <row r="61" spans="1:4" ht="26.25" customHeight="1" x14ac:dyDescent="0.3">
      <c r="B61" s="190" t="s">
        <v>54</v>
      </c>
      <c r="C61" s="191" t="s">
        <v>54</v>
      </c>
      <c r="D61" s="192" t="s">
        <v>61</v>
      </c>
    </row>
    <row r="62" spans="1:4" ht="26.25" customHeight="1" x14ac:dyDescent="0.3">
      <c r="B62" s="188" t="s">
        <v>62</v>
      </c>
      <c r="C62" s="189" t="s">
        <v>63</v>
      </c>
      <c r="D62" s="149" t="s">
        <v>64</v>
      </c>
    </row>
    <row r="63" spans="1:4" ht="26.25" customHeight="1" x14ac:dyDescent="0.3">
      <c r="B63" s="188" t="s">
        <v>54</v>
      </c>
      <c r="C63" s="189" t="s">
        <v>57</v>
      </c>
      <c r="D63" s="149" t="s">
        <v>65</v>
      </c>
    </row>
    <row r="64" spans="1:4" ht="26.25" customHeight="1" x14ac:dyDescent="0.3">
      <c r="B64" s="188" t="s">
        <v>54</v>
      </c>
      <c r="C64" s="189"/>
      <c r="D64" s="149" t="s">
        <v>66</v>
      </c>
    </row>
    <row r="65" spans="2:4" ht="26.25" customHeight="1" x14ac:dyDescent="0.3">
      <c r="B65" s="190" t="s">
        <v>54</v>
      </c>
      <c r="C65" s="191" t="s">
        <v>54</v>
      </c>
      <c r="D65" s="192" t="s">
        <v>67</v>
      </c>
    </row>
    <row r="66" spans="2:4" ht="26.25" customHeight="1" x14ac:dyDescent="0.3">
      <c r="B66" s="188" t="s">
        <v>68</v>
      </c>
      <c r="C66" s="189" t="s">
        <v>69</v>
      </c>
      <c r="D66" s="149" t="s">
        <v>70</v>
      </c>
    </row>
    <row r="67" spans="2:4" ht="26.25" customHeight="1" x14ac:dyDescent="0.3">
      <c r="B67" s="188" t="s">
        <v>54</v>
      </c>
      <c r="C67" s="189" t="s">
        <v>71</v>
      </c>
      <c r="D67" s="149" t="s">
        <v>72</v>
      </c>
    </row>
    <row r="68" spans="2:4" ht="26.25" customHeight="1" x14ac:dyDescent="0.3">
      <c r="B68" s="188" t="s">
        <v>54</v>
      </c>
      <c r="C68" s="189"/>
      <c r="D68" s="149" t="s">
        <v>73</v>
      </c>
    </row>
    <row r="69" spans="2:4" ht="26.25" customHeight="1" x14ac:dyDescent="0.3">
      <c r="B69" s="188" t="s">
        <v>54</v>
      </c>
      <c r="C69" s="189"/>
      <c r="D69" s="149" t="s">
        <v>74</v>
      </c>
    </row>
    <row r="70" spans="2:4" ht="26.25" customHeight="1" x14ac:dyDescent="0.3">
      <c r="B70" s="159" t="s">
        <v>54</v>
      </c>
      <c r="C70" s="158" t="s">
        <v>54</v>
      </c>
      <c r="D70" s="192" t="s">
        <v>75</v>
      </c>
    </row>
    <row r="71" spans="2:4" ht="26.25" customHeight="1" x14ac:dyDescent="0.3">
      <c r="B71" s="188" t="s">
        <v>76</v>
      </c>
      <c r="C71" s="189" t="s">
        <v>77</v>
      </c>
      <c r="D71" s="149" t="s">
        <v>78</v>
      </c>
    </row>
    <row r="72" spans="2:4" ht="26.25" customHeight="1" x14ac:dyDescent="0.3">
      <c r="B72" s="188" t="s">
        <v>54</v>
      </c>
      <c r="C72" s="189" t="s">
        <v>79</v>
      </c>
      <c r="D72" s="149" t="s">
        <v>80</v>
      </c>
    </row>
    <row r="73" spans="2:4" ht="26.25" customHeight="1" x14ac:dyDescent="0.3">
      <c r="B73" s="188" t="s">
        <v>54</v>
      </c>
      <c r="C73" s="189"/>
      <c r="D73" s="149" t="s">
        <v>81</v>
      </c>
    </row>
    <row r="74" spans="2:4" ht="26.25" customHeight="1" x14ac:dyDescent="0.3">
      <c r="B74" s="188" t="s">
        <v>54</v>
      </c>
      <c r="C74" s="189"/>
      <c r="D74" s="149" t="s">
        <v>82</v>
      </c>
    </row>
    <row r="75" spans="2:4" ht="26.25" customHeight="1" x14ac:dyDescent="0.3">
      <c r="B75" s="190" t="s">
        <v>54</v>
      </c>
      <c r="C75" s="191" t="s">
        <v>54</v>
      </c>
      <c r="D75" s="192" t="s">
        <v>83</v>
      </c>
    </row>
    <row r="76" spans="2:4" ht="26.25" customHeight="1" x14ac:dyDescent="0.3">
      <c r="B76" s="188" t="s">
        <v>84</v>
      </c>
      <c r="C76" s="189" t="s">
        <v>85</v>
      </c>
      <c r="D76" s="149" t="s">
        <v>86</v>
      </c>
    </row>
    <row r="77" spans="2:4" ht="26.25" customHeight="1" x14ac:dyDescent="0.3">
      <c r="B77" s="188" t="s">
        <v>54</v>
      </c>
      <c r="C77" s="189" t="s">
        <v>87</v>
      </c>
      <c r="D77" s="149" t="s">
        <v>88</v>
      </c>
    </row>
    <row r="78" spans="2:4" ht="26.25" customHeight="1" x14ac:dyDescent="0.3">
      <c r="B78" s="188" t="s">
        <v>54</v>
      </c>
      <c r="C78" s="189" t="s">
        <v>89</v>
      </c>
      <c r="D78" s="149" t="s">
        <v>90</v>
      </c>
    </row>
    <row r="79" spans="2:4" ht="26.25" customHeight="1" x14ac:dyDescent="0.3">
      <c r="B79" s="190" t="s">
        <v>54</v>
      </c>
      <c r="C79" s="191" t="s">
        <v>54</v>
      </c>
      <c r="D79" s="192" t="s">
        <v>91</v>
      </c>
    </row>
    <row r="80" spans="2:4" ht="26.25" customHeight="1" x14ac:dyDescent="0.3">
      <c r="B80" s="188" t="s">
        <v>92</v>
      </c>
      <c r="C80" s="189" t="s">
        <v>93</v>
      </c>
      <c r="D80" s="149" t="s">
        <v>94</v>
      </c>
    </row>
    <row r="81" spans="2:4" ht="26.25" customHeight="1" x14ac:dyDescent="0.3">
      <c r="B81" s="188" t="s">
        <v>54</v>
      </c>
      <c r="C81" s="189" t="s">
        <v>95</v>
      </c>
      <c r="D81" s="149" t="s">
        <v>96</v>
      </c>
    </row>
    <row r="82" spans="2:4" ht="26.25" customHeight="1" x14ac:dyDescent="0.3">
      <c r="B82" s="188" t="s">
        <v>54</v>
      </c>
      <c r="C82" s="189" t="s">
        <v>89</v>
      </c>
      <c r="D82" s="149" t="s">
        <v>97</v>
      </c>
    </row>
    <row r="83" spans="2:4" ht="26.25" customHeight="1" x14ac:dyDescent="0.3">
      <c r="B83" s="188" t="s">
        <v>54</v>
      </c>
      <c r="C83" s="189"/>
      <c r="D83" s="149" t="s">
        <v>98</v>
      </c>
    </row>
    <row r="84" spans="2:4" ht="26.25" customHeight="1" x14ac:dyDescent="0.3">
      <c r="B84" s="188" t="s">
        <v>54</v>
      </c>
      <c r="C84" s="189"/>
      <c r="D84" s="149" t="s">
        <v>99</v>
      </c>
    </row>
    <row r="85" spans="2:4" ht="26.25" customHeight="1" x14ac:dyDescent="0.3">
      <c r="B85" s="188" t="s">
        <v>54</v>
      </c>
      <c r="C85" s="189"/>
      <c r="D85" s="149" t="s">
        <v>100</v>
      </c>
    </row>
    <row r="86" spans="2:4" ht="26.25" customHeight="1" x14ac:dyDescent="0.3">
      <c r="B86" s="190" t="s">
        <v>54</v>
      </c>
      <c r="C86" s="191" t="s">
        <v>54</v>
      </c>
      <c r="D86" s="192" t="s">
        <v>101</v>
      </c>
    </row>
    <row r="87" spans="2:4" ht="26.25" customHeight="1" x14ac:dyDescent="0.3">
      <c r="B87" s="188" t="s">
        <v>54</v>
      </c>
      <c r="C87" s="189" t="s">
        <v>102</v>
      </c>
      <c r="D87" s="149" t="s">
        <v>103</v>
      </c>
    </row>
    <row r="88" spans="2:4" ht="26.25" customHeight="1" x14ac:dyDescent="0.3">
      <c r="B88" s="188" t="s">
        <v>54</v>
      </c>
      <c r="C88" s="189" t="s">
        <v>104</v>
      </c>
      <c r="D88" s="149" t="s">
        <v>105</v>
      </c>
    </row>
    <row r="89" spans="2:4" ht="26.25" customHeight="1" x14ac:dyDescent="0.3">
      <c r="B89" s="188" t="s">
        <v>54</v>
      </c>
      <c r="C89" s="189" t="s">
        <v>89</v>
      </c>
      <c r="D89" s="149" t="s">
        <v>106</v>
      </c>
    </row>
    <row r="90" spans="2:4" ht="26.25" customHeight="1" x14ac:dyDescent="0.3">
      <c r="B90" s="188" t="s">
        <v>54</v>
      </c>
      <c r="C90" s="189" t="s">
        <v>107</v>
      </c>
      <c r="D90" s="149" t="s">
        <v>108</v>
      </c>
    </row>
    <row r="91" spans="2:4" ht="26.25" customHeight="1" x14ac:dyDescent="0.3">
      <c r="B91" s="190" t="s">
        <v>54</v>
      </c>
      <c r="C91" s="191" t="s">
        <v>54</v>
      </c>
      <c r="D91" s="192" t="s">
        <v>54</v>
      </c>
    </row>
    <row r="92" spans="2:4" ht="26.25" customHeight="1" x14ac:dyDescent="0.3">
      <c r="B92" s="188" t="s">
        <v>54</v>
      </c>
      <c r="C92" s="189" t="s">
        <v>109</v>
      </c>
      <c r="D92" s="149" t="s">
        <v>110</v>
      </c>
    </row>
    <row r="93" spans="2:4" ht="26.25" customHeight="1" x14ac:dyDescent="0.3">
      <c r="B93" s="188" t="s">
        <v>54</v>
      </c>
      <c r="C93" s="189" t="s">
        <v>111</v>
      </c>
      <c r="D93" s="149" t="s">
        <v>112</v>
      </c>
    </row>
    <row r="94" spans="2:4" ht="26.25" customHeight="1" x14ac:dyDescent="0.3">
      <c r="B94" s="188" t="s">
        <v>54</v>
      </c>
      <c r="C94" s="189" t="s">
        <v>113</v>
      </c>
      <c r="D94" s="149" t="s">
        <v>114</v>
      </c>
    </row>
    <row r="95" spans="2:4" ht="26.25" customHeight="1" x14ac:dyDescent="0.3">
      <c r="B95" s="188" t="s">
        <v>54</v>
      </c>
      <c r="C95" s="189" t="s">
        <v>115</v>
      </c>
      <c r="D95" s="149" t="s">
        <v>116</v>
      </c>
    </row>
    <row r="96" spans="2:4" ht="26.25" customHeight="1" x14ac:dyDescent="0.3">
      <c r="B96" s="188" t="s">
        <v>54</v>
      </c>
      <c r="C96" s="189"/>
      <c r="D96" s="149" t="s">
        <v>117</v>
      </c>
    </row>
    <row r="97" spans="2:4" ht="26.25" customHeight="1" x14ac:dyDescent="0.3">
      <c r="B97" s="193" t="s">
        <v>54</v>
      </c>
      <c r="C97" s="191" t="s">
        <v>54</v>
      </c>
      <c r="D97" s="150" t="s">
        <v>54</v>
      </c>
    </row>
    <row r="98" spans="2:4" ht="26.25" customHeight="1" x14ac:dyDescent="0.3"/>
    <row r="99" spans="2:4" ht="26.25" customHeight="1" x14ac:dyDescent="0.3"/>
    <row r="100" spans="2:4" ht="26.25" customHeight="1" x14ac:dyDescent="0.3"/>
    <row r="101" spans="2:4" ht="26.25" customHeight="1" x14ac:dyDescent="0.3"/>
  </sheetData>
  <mergeCells count="4">
    <mergeCell ref="A1:C1"/>
    <mergeCell ref="B55:D55"/>
    <mergeCell ref="D1:F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71CE-328F-44EC-85A9-5DF2681FC410}">
  <sheetPr>
    <tabColor rgb="FFFFFF00"/>
  </sheetPr>
  <dimension ref="A1:BU354"/>
  <sheetViews>
    <sheetView topLeftCell="S1" zoomScale="90" zoomScaleNormal="90" workbookViewId="0">
      <pane ySplit="1" topLeftCell="A352" activePane="bottomLeft" state="frozen"/>
      <selection activeCell="H1" sqref="H1"/>
      <selection pane="bottomLeft" activeCell="AF337" sqref="AF337"/>
    </sheetView>
  </sheetViews>
  <sheetFormatPr defaultColWidth="9.109375" defaultRowHeight="13.8" x14ac:dyDescent="0.3"/>
  <cols>
    <col min="1" max="1" width="16.33203125" style="1" customWidth="1"/>
    <col min="2" max="2" width="9.6640625" style="1" customWidth="1"/>
    <col min="3" max="3" width="8.33203125" style="1" customWidth="1"/>
    <col min="4" max="4" width="13.5546875" style="55" customWidth="1"/>
    <col min="5" max="5" width="25.88671875" style="19" customWidth="1"/>
    <col min="6" max="6" width="40.44140625" style="1" customWidth="1"/>
    <col min="7" max="7" width="11.44140625" style="10" customWidth="1"/>
    <col min="8" max="8" width="12.6640625" style="1" customWidth="1"/>
    <col min="9" max="9" width="8.88671875" style="1" customWidth="1"/>
    <col min="10" max="10" width="10.33203125" style="1" customWidth="1"/>
    <col min="11" max="11" width="11.33203125" style="1" customWidth="1"/>
    <col min="12" max="12" width="11.6640625" style="1" customWidth="1"/>
    <col min="13" max="13" width="6" style="1" customWidth="1"/>
    <col min="14" max="14" width="7" style="1" customWidth="1"/>
    <col min="15" max="16" width="8.109375" style="1" customWidth="1"/>
    <col min="17" max="17" width="10.44140625" style="1" customWidth="1"/>
    <col min="18" max="18" width="7.109375" style="1" customWidth="1"/>
    <col min="19" max="19" width="11.109375" style="1" customWidth="1"/>
    <col min="20" max="20" width="9.5546875" style="1" customWidth="1"/>
    <col min="21" max="25" width="11.109375" style="1" customWidth="1"/>
    <col min="26" max="27" width="8.109375" style="1" customWidth="1"/>
    <col min="28" max="28" width="8.5546875" style="1" customWidth="1"/>
    <col min="29" max="29" width="8" style="1" customWidth="1"/>
    <col min="30" max="31" width="8.109375" style="1" customWidth="1"/>
    <col min="32" max="32" width="7" style="7" customWidth="1"/>
    <col min="33" max="34" width="8.6640625" style="47" customWidth="1"/>
    <col min="35" max="35" width="8.5546875" style="47" customWidth="1"/>
    <col min="36" max="36" width="12" style="1" customWidth="1"/>
    <col min="37" max="37" width="10.5546875" style="9" customWidth="1"/>
    <col min="38" max="38" width="12.109375" style="9" customWidth="1"/>
    <col min="39" max="40" width="10.6640625" style="9" customWidth="1"/>
    <col min="41" max="41" width="90.33203125" style="9" customWidth="1"/>
    <col min="42" max="42" width="9.109375" style="9" customWidth="1"/>
    <col min="43" max="16384" width="9.109375" style="9"/>
  </cols>
  <sheetData>
    <row r="1" spans="1:73" s="1" customFormat="1" ht="122.4" customHeight="1" x14ac:dyDescent="0.3">
      <c r="A1" s="2" t="s">
        <v>118</v>
      </c>
      <c r="B1" s="2" t="s">
        <v>119</v>
      </c>
      <c r="C1" s="2" t="s">
        <v>120</v>
      </c>
      <c r="D1" s="56" t="s">
        <v>121</v>
      </c>
      <c r="E1" s="2" t="s">
        <v>122</v>
      </c>
      <c r="F1" s="2" t="s">
        <v>123</v>
      </c>
      <c r="G1" s="3" t="s">
        <v>124</v>
      </c>
      <c r="H1" s="2" t="s">
        <v>125</v>
      </c>
      <c r="I1" s="2" t="s">
        <v>126</v>
      </c>
      <c r="J1" s="2" t="s">
        <v>127</v>
      </c>
      <c r="K1" s="2" t="s">
        <v>128</v>
      </c>
      <c r="L1" s="2" t="s">
        <v>129</v>
      </c>
      <c r="M1" s="2" t="s">
        <v>130</v>
      </c>
      <c r="N1" s="2" t="s">
        <v>131</v>
      </c>
      <c r="O1" s="2" t="s">
        <v>132</v>
      </c>
      <c r="P1" s="2" t="s">
        <v>133</v>
      </c>
      <c r="Q1" s="2" t="s">
        <v>134</v>
      </c>
      <c r="R1" s="2" t="s">
        <v>135</v>
      </c>
      <c r="S1" s="2" t="s">
        <v>136</v>
      </c>
      <c r="T1" s="2" t="s">
        <v>137</v>
      </c>
      <c r="U1" s="2" t="s">
        <v>138</v>
      </c>
      <c r="V1" s="2" t="s">
        <v>139</v>
      </c>
      <c r="W1" s="2" t="s">
        <v>140</v>
      </c>
      <c r="X1" s="2" t="s">
        <v>141</v>
      </c>
      <c r="Y1" s="2" t="s">
        <v>142</v>
      </c>
      <c r="Z1" s="241" t="s">
        <v>1571</v>
      </c>
      <c r="AA1" s="2" t="s">
        <v>146</v>
      </c>
      <c r="AB1" s="2" t="s">
        <v>147</v>
      </c>
      <c r="AC1" s="17" t="s">
        <v>148</v>
      </c>
      <c r="AD1" s="17" t="s">
        <v>149</v>
      </c>
      <c r="AE1" s="17" t="s">
        <v>1098</v>
      </c>
      <c r="AF1" s="66" t="s">
        <v>150</v>
      </c>
      <c r="AG1" s="134" t="s">
        <v>151</v>
      </c>
      <c r="AH1" s="134" t="s">
        <v>152</v>
      </c>
      <c r="AI1" s="134" t="s">
        <v>153</v>
      </c>
      <c r="AJ1" s="2" t="s">
        <v>155</v>
      </c>
      <c r="AK1" s="21" t="s">
        <v>156</v>
      </c>
      <c r="AL1" s="21" t="s">
        <v>157</v>
      </c>
      <c r="AM1" s="21" t="s">
        <v>158</v>
      </c>
      <c r="AN1" s="21" t="s">
        <v>159</v>
      </c>
      <c r="AO1" s="21" t="s">
        <v>160</v>
      </c>
      <c r="AP1" s="21" t="s">
        <v>161</v>
      </c>
    </row>
    <row r="2" spans="1:73" s="1" customFormat="1" ht="122.4" customHeight="1" x14ac:dyDescent="0.3">
      <c r="A2" s="26" t="s">
        <v>162</v>
      </c>
      <c r="B2" s="30" t="s">
        <v>163</v>
      </c>
      <c r="C2" s="25" t="s">
        <v>164</v>
      </c>
      <c r="D2" s="29"/>
      <c r="E2" s="19" t="s">
        <v>165</v>
      </c>
      <c r="F2" s="1" t="s">
        <v>166</v>
      </c>
      <c r="G2" s="10">
        <v>39622</v>
      </c>
      <c r="I2" s="1">
        <v>3.53</v>
      </c>
      <c r="K2" s="1" t="s">
        <v>167</v>
      </c>
      <c r="L2" s="1" t="s">
        <v>168</v>
      </c>
      <c r="M2" s="1" t="s">
        <v>169</v>
      </c>
      <c r="S2" s="1" t="s">
        <v>170</v>
      </c>
      <c r="T2" s="1">
        <v>12</v>
      </c>
      <c r="U2" s="1">
        <v>0</v>
      </c>
      <c r="V2" s="1">
        <v>12</v>
      </c>
      <c r="W2" s="1">
        <v>12</v>
      </c>
      <c r="X2" s="7">
        <v>0</v>
      </c>
      <c r="Y2" s="7">
        <v>0</v>
      </c>
      <c r="AF2" s="52">
        <f>SUM(Z2+AA2+AB2+AC2+AD2+AE2)</f>
        <v>0</v>
      </c>
      <c r="AG2" s="54">
        <v>0</v>
      </c>
      <c r="AH2" s="54">
        <v>0</v>
      </c>
      <c r="AI2" s="54">
        <v>0</v>
      </c>
      <c r="AO2" s="1" t="s">
        <v>172</v>
      </c>
    </row>
    <row r="3" spans="1:73" s="1" customFormat="1" ht="122.4" customHeight="1" x14ac:dyDescent="0.3">
      <c r="A3" s="27" t="s">
        <v>173</v>
      </c>
      <c r="B3" s="30" t="s">
        <v>163</v>
      </c>
      <c r="C3" s="25" t="s">
        <v>174</v>
      </c>
      <c r="D3" s="29"/>
      <c r="E3" s="19" t="s">
        <v>175</v>
      </c>
      <c r="F3" s="19" t="s">
        <v>176</v>
      </c>
      <c r="G3" s="68">
        <v>39979</v>
      </c>
      <c r="H3" s="235">
        <v>41805</v>
      </c>
      <c r="I3" s="19">
        <v>0.35</v>
      </c>
      <c r="J3" s="19"/>
      <c r="K3" s="19" t="s">
        <v>177</v>
      </c>
      <c r="L3" s="19" t="s">
        <v>177</v>
      </c>
      <c r="M3" s="19"/>
      <c r="N3" s="19"/>
      <c r="O3" s="19"/>
      <c r="P3" s="19"/>
      <c r="Q3" s="19"/>
      <c r="R3" s="19"/>
      <c r="S3" s="19" t="s">
        <v>170</v>
      </c>
      <c r="T3" s="19">
        <v>-1</v>
      </c>
      <c r="U3" s="19">
        <v>1</v>
      </c>
      <c r="V3" s="19">
        <v>-1</v>
      </c>
      <c r="W3" s="19">
        <v>-1</v>
      </c>
      <c r="X3" s="19">
        <v>0</v>
      </c>
      <c r="Y3" s="19">
        <v>0</v>
      </c>
      <c r="Z3" s="19">
        <v>0</v>
      </c>
      <c r="AA3" s="19"/>
      <c r="AB3" s="19">
        <v>0</v>
      </c>
      <c r="AC3" s="19"/>
      <c r="AD3" s="19"/>
      <c r="AE3" s="19"/>
      <c r="AF3" s="52">
        <f t="shared" ref="AF3:AF66" si="0">SUM(Z3+AA3+AB3+AC3+AD3+AE3)</f>
        <v>0</v>
      </c>
      <c r="AG3" s="54">
        <v>0</v>
      </c>
      <c r="AH3" s="54">
        <v>0</v>
      </c>
      <c r="AI3" s="54">
        <v>0</v>
      </c>
      <c r="AJ3" s="20"/>
      <c r="AK3" s="19"/>
      <c r="AL3" s="19"/>
      <c r="AM3" s="19">
        <v>0</v>
      </c>
      <c r="AN3" s="19"/>
      <c r="AO3" s="19" t="s">
        <v>181</v>
      </c>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row>
    <row r="4" spans="1:73" s="1" customFormat="1" ht="75" customHeight="1" x14ac:dyDescent="0.3">
      <c r="A4" s="27" t="s">
        <v>182</v>
      </c>
      <c r="B4" s="30" t="s">
        <v>163</v>
      </c>
      <c r="C4" s="25" t="s">
        <v>174</v>
      </c>
      <c r="D4" s="29"/>
      <c r="E4" s="19" t="s">
        <v>183</v>
      </c>
      <c r="F4" s="1" t="s">
        <v>184</v>
      </c>
      <c r="G4" s="10">
        <v>40697</v>
      </c>
      <c r="H4" s="6">
        <v>41793</v>
      </c>
      <c r="I4" s="1">
        <v>0.52</v>
      </c>
      <c r="K4" s="1" t="s">
        <v>113</v>
      </c>
      <c r="L4" s="1" t="s">
        <v>113</v>
      </c>
      <c r="O4" s="1" t="s">
        <v>185</v>
      </c>
      <c r="S4" s="1" t="s">
        <v>186</v>
      </c>
      <c r="T4" s="1">
        <v>1</v>
      </c>
      <c r="U4" s="1">
        <v>1</v>
      </c>
      <c r="V4" s="1">
        <v>0</v>
      </c>
      <c r="W4" s="1">
        <v>0</v>
      </c>
      <c r="X4" s="1">
        <v>1</v>
      </c>
      <c r="Y4" s="1">
        <v>0</v>
      </c>
      <c r="Z4" s="1">
        <v>0</v>
      </c>
      <c r="AB4" s="1">
        <v>0</v>
      </c>
      <c r="AC4" s="9"/>
      <c r="AD4" s="9"/>
      <c r="AE4" s="9"/>
      <c r="AF4" s="52">
        <f t="shared" si="0"/>
        <v>0</v>
      </c>
      <c r="AG4" s="54">
        <v>0</v>
      </c>
      <c r="AH4" s="54">
        <v>0</v>
      </c>
      <c r="AI4" s="54">
        <v>0</v>
      </c>
      <c r="AJ4" s="9"/>
      <c r="AK4" s="4"/>
      <c r="AL4" s="4"/>
      <c r="AM4" s="4"/>
      <c r="AN4" s="4"/>
      <c r="AO4" s="1" t="s">
        <v>1580</v>
      </c>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row>
    <row r="5" spans="1:73" s="1" customFormat="1" ht="68.25" customHeight="1" x14ac:dyDescent="0.3">
      <c r="A5" s="25" t="s">
        <v>187</v>
      </c>
      <c r="B5" s="25" t="s">
        <v>163</v>
      </c>
      <c r="C5" s="25" t="s">
        <v>174</v>
      </c>
      <c r="D5" s="29">
        <v>100091256857</v>
      </c>
      <c r="E5" s="19" t="s">
        <v>188</v>
      </c>
      <c r="F5" s="1" t="s">
        <v>189</v>
      </c>
      <c r="G5" s="10">
        <v>41273</v>
      </c>
      <c r="H5" s="207">
        <v>42368</v>
      </c>
      <c r="K5" s="1" t="s">
        <v>190</v>
      </c>
      <c r="L5" s="1" t="s">
        <v>177</v>
      </c>
      <c r="M5" s="1" t="s">
        <v>191</v>
      </c>
      <c r="S5" s="1" t="s">
        <v>186</v>
      </c>
      <c r="T5" s="1">
        <v>2</v>
      </c>
      <c r="U5" s="1">
        <v>0</v>
      </c>
      <c r="V5" s="1">
        <v>2</v>
      </c>
      <c r="W5" s="1">
        <v>0</v>
      </c>
      <c r="X5" s="1">
        <v>2</v>
      </c>
      <c r="Y5" s="1">
        <v>2</v>
      </c>
      <c r="Z5" s="1">
        <v>0</v>
      </c>
      <c r="AA5" s="1">
        <v>0</v>
      </c>
      <c r="AB5" s="1">
        <v>0</v>
      </c>
      <c r="AC5" s="1">
        <v>0</v>
      </c>
      <c r="AD5" s="1">
        <v>0</v>
      </c>
      <c r="AF5" s="52">
        <f t="shared" si="0"/>
        <v>0</v>
      </c>
      <c r="AG5" s="54"/>
      <c r="AH5" s="54"/>
      <c r="AI5" s="54"/>
      <c r="AJ5" s="7"/>
      <c r="AN5" s="1">
        <v>2</v>
      </c>
      <c r="AO5" s="1" t="s">
        <v>192</v>
      </c>
    </row>
    <row r="6" spans="1:73" s="1" customFormat="1" ht="63.75" customHeight="1" x14ac:dyDescent="0.3">
      <c r="A6" s="125" t="s">
        <v>193</v>
      </c>
      <c r="B6" s="30" t="s">
        <v>163</v>
      </c>
      <c r="C6" s="25" t="s">
        <v>174</v>
      </c>
      <c r="D6" s="126"/>
      <c r="E6" s="127" t="s">
        <v>194</v>
      </c>
      <c r="F6" s="50" t="s">
        <v>195</v>
      </c>
      <c r="G6" s="128">
        <v>41579</v>
      </c>
      <c r="H6" s="129">
        <v>42675</v>
      </c>
      <c r="I6" s="50">
        <v>0.16</v>
      </c>
      <c r="J6" s="50"/>
      <c r="K6" s="50" t="s">
        <v>196</v>
      </c>
      <c r="L6" s="50" t="s">
        <v>196</v>
      </c>
      <c r="M6" s="50"/>
      <c r="N6" s="50"/>
      <c r="O6" s="50" t="s">
        <v>185</v>
      </c>
      <c r="P6" s="50"/>
      <c r="Q6" s="50"/>
      <c r="R6" s="50"/>
      <c r="S6" s="50" t="s">
        <v>186</v>
      </c>
      <c r="T6" s="50">
        <v>1</v>
      </c>
      <c r="U6" s="50">
        <v>1</v>
      </c>
      <c r="V6" s="50">
        <v>0</v>
      </c>
      <c r="W6" s="50">
        <v>0</v>
      </c>
      <c r="X6" s="50">
        <v>1</v>
      </c>
      <c r="Y6" s="50">
        <v>0</v>
      </c>
      <c r="Z6" s="50">
        <v>0</v>
      </c>
      <c r="AA6" s="50"/>
      <c r="AB6" s="1">
        <v>0</v>
      </c>
      <c r="AC6" s="9"/>
      <c r="AD6" s="9"/>
      <c r="AE6" s="9"/>
      <c r="AF6" s="52">
        <f t="shared" si="0"/>
        <v>0</v>
      </c>
      <c r="AG6" s="54">
        <v>0</v>
      </c>
      <c r="AH6" s="54">
        <v>0</v>
      </c>
      <c r="AI6" s="54">
        <v>0</v>
      </c>
      <c r="AJ6" s="9"/>
      <c r="AK6" s="4"/>
      <c r="AL6" s="4"/>
      <c r="AM6" s="4"/>
      <c r="AN6" s="4"/>
      <c r="AO6" s="1" t="s">
        <v>186</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row>
    <row r="7" spans="1:73" s="1" customFormat="1" ht="79.5" customHeight="1" x14ac:dyDescent="0.3">
      <c r="A7" s="27" t="s">
        <v>197</v>
      </c>
      <c r="B7" s="30" t="s">
        <v>163</v>
      </c>
      <c r="C7" s="25" t="s">
        <v>174</v>
      </c>
      <c r="D7" s="29"/>
      <c r="E7" s="19" t="s">
        <v>198</v>
      </c>
      <c r="F7" s="1" t="s">
        <v>199</v>
      </c>
      <c r="G7" s="10">
        <v>41619</v>
      </c>
      <c r="H7" s="6">
        <v>42715</v>
      </c>
      <c r="I7" s="1">
        <v>7.0000000000000007E-2</v>
      </c>
      <c r="K7" s="11" t="s">
        <v>200</v>
      </c>
      <c r="L7" s="1" t="s">
        <v>201</v>
      </c>
      <c r="S7" s="1" t="s">
        <v>186</v>
      </c>
      <c r="T7" s="1">
        <v>1</v>
      </c>
      <c r="U7" s="1">
        <v>0</v>
      </c>
      <c r="V7" s="1">
        <v>1</v>
      </c>
      <c r="W7" s="1">
        <v>0</v>
      </c>
      <c r="X7" s="1">
        <v>1</v>
      </c>
      <c r="Y7" s="1">
        <v>1</v>
      </c>
      <c r="Z7" s="1">
        <v>0</v>
      </c>
      <c r="AB7" s="1">
        <v>0</v>
      </c>
      <c r="AC7" s="9"/>
      <c r="AD7" s="9"/>
      <c r="AE7" s="9"/>
      <c r="AF7" s="52">
        <f t="shared" si="0"/>
        <v>0</v>
      </c>
      <c r="AG7" s="54">
        <v>0</v>
      </c>
      <c r="AH7" s="54">
        <v>0</v>
      </c>
      <c r="AI7" s="54">
        <v>0</v>
      </c>
      <c r="AJ7" s="9"/>
      <c r="AK7" s="4"/>
      <c r="AL7" s="4"/>
      <c r="AM7" s="4">
        <v>1</v>
      </c>
      <c r="AN7" s="4"/>
      <c r="AO7" s="1" t="s">
        <v>186</v>
      </c>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row>
    <row r="8" spans="1:73" s="1" customFormat="1" ht="57" customHeight="1" x14ac:dyDescent="0.3">
      <c r="A8" s="27" t="s">
        <v>202</v>
      </c>
      <c r="B8" s="24" t="s">
        <v>163</v>
      </c>
      <c r="C8" s="25" t="s">
        <v>164</v>
      </c>
      <c r="D8" s="60"/>
      <c r="E8" s="19" t="s">
        <v>203</v>
      </c>
      <c r="F8" s="1" t="s">
        <v>204</v>
      </c>
      <c r="G8" s="10">
        <v>41670</v>
      </c>
      <c r="H8" s="6">
        <v>42766</v>
      </c>
      <c r="I8" s="1">
        <v>1.04</v>
      </c>
      <c r="K8" s="1" t="s">
        <v>168</v>
      </c>
      <c r="L8" s="1" t="s">
        <v>168</v>
      </c>
      <c r="S8" s="9" t="s">
        <v>186</v>
      </c>
      <c r="T8" s="1">
        <v>27</v>
      </c>
      <c r="U8" s="1">
        <v>0</v>
      </c>
      <c r="V8" s="7">
        <v>0</v>
      </c>
      <c r="W8" s="1">
        <v>0</v>
      </c>
      <c r="X8" s="7">
        <v>27</v>
      </c>
      <c r="Y8" s="7">
        <v>27</v>
      </c>
      <c r="Z8" s="7"/>
      <c r="AA8" s="9"/>
      <c r="AB8" s="9"/>
      <c r="AC8" s="9"/>
      <c r="AD8" s="9"/>
      <c r="AE8" s="9"/>
      <c r="AF8" s="52">
        <f t="shared" si="0"/>
        <v>0</v>
      </c>
      <c r="AG8" s="54">
        <v>0</v>
      </c>
      <c r="AH8" s="54">
        <v>0</v>
      </c>
      <c r="AI8" s="54">
        <v>0</v>
      </c>
      <c r="AJ8" s="8"/>
      <c r="AK8" s="7">
        <v>26</v>
      </c>
      <c r="AL8" s="7">
        <v>1</v>
      </c>
      <c r="AM8" s="8"/>
      <c r="AN8" s="8"/>
      <c r="AO8" s="1" t="s">
        <v>186</v>
      </c>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row>
    <row r="9" spans="1:73" s="1" customFormat="1" ht="57" customHeight="1" x14ac:dyDescent="0.3">
      <c r="A9" s="30" t="s">
        <v>205</v>
      </c>
      <c r="B9" s="30" t="s">
        <v>163</v>
      </c>
      <c r="C9" s="25" t="s">
        <v>174</v>
      </c>
      <c r="D9" s="58"/>
      <c r="E9" s="75" t="s">
        <v>206</v>
      </c>
      <c r="F9" s="14" t="s">
        <v>207</v>
      </c>
      <c r="G9" s="22">
        <v>41704</v>
      </c>
      <c r="H9" s="6">
        <v>43530</v>
      </c>
      <c r="I9" s="1">
        <v>2.31</v>
      </c>
      <c r="K9" s="14" t="s">
        <v>208</v>
      </c>
      <c r="L9" s="14" t="s">
        <v>208</v>
      </c>
      <c r="M9" s="14"/>
      <c r="N9" s="14"/>
      <c r="O9" s="14"/>
      <c r="P9" s="14"/>
      <c r="Q9" s="14"/>
      <c r="R9" s="1" t="s">
        <v>209</v>
      </c>
      <c r="S9" s="9" t="s">
        <v>186</v>
      </c>
      <c r="T9" s="1">
        <v>1</v>
      </c>
      <c r="U9" s="1">
        <v>0</v>
      </c>
      <c r="V9" s="7">
        <v>0</v>
      </c>
      <c r="W9" s="1">
        <v>0</v>
      </c>
      <c r="X9" s="7">
        <v>1</v>
      </c>
      <c r="Y9" s="7">
        <v>1</v>
      </c>
      <c r="AB9" s="9"/>
      <c r="AC9" s="9"/>
      <c r="AD9" s="9"/>
      <c r="AE9" s="9"/>
      <c r="AF9" s="52">
        <f t="shared" si="0"/>
        <v>0</v>
      </c>
      <c r="AG9" s="54">
        <v>0</v>
      </c>
      <c r="AH9" s="54">
        <v>0</v>
      </c>
      <c r="AI9" s="54">
        <v>0</v>
      </c>
      <c r="AJ9" s="9"/>
      <c r="AK9" s="4"/>
      <c r="AL9" s="4">
        <v>1</v>
      </c>
      <c r="AM9" s="9"/>
      <c r="AN9" s="9"/>
      <c r="AO9" s="1" t="s">
        <v>186</v>
      </c>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row>
    <row r="10" spans="1:73" s="1" customFormat="1" ht="51.75" customHeight="1" x14ac:dyDescent="0.3">
      <c r="A10" s="27" t="s">
        <v>210</v>
      </c>
      <c r="B10" s="30" t="s">
        <v>163</v>
      </c>
      <c r="C10" s="25" t="s">
        <v>174</v>
      </c>
      <c r="D10" s="29"/>
      <c r="E10" s="19" t="s">
        <v>211</v>
      </c>
      <c r="F10" s="1" t="s">
        <v>212</v>
      </c>
      <c r="G10" s="10">
        <v>41731</v>
      </c>
      <c r="H10" s="6">
        <v>42827</v>
      </c>
      <c r="I10" s="1">
        <v>0.19</v>
      </c>
      <c r="K10" s="1" t="s">
        <v>208</v>
      </c>
      <c r="L10" s="1" t="s">
        <v>213</v>
      </c>
      <c r="O10" s="14" t="s">
        <v>185</v>
      </c>
      <c r="P10" s="14"/>
      <c r="Q10" s="14"/>
      <c r="S10" s="1" t="s">
        <v>170</v>
      </c>
      <c r="T10" s="1">
        <v>1</v>
      </c>
      <c r="U10" s="1">
        <v>1</v>
      </c>
      <c r="V10" s="1">
        <v>0</v>
      </c>
      <c r="W10" s="1">
        <v>1</v>
      </c>
      <c r="X10" s="1">
        <v>0</v>
      </c>
      <c r="Y10" s="50">
        <v>0</v>
      </c>
      <c r="Z10" s="1">
        <v>0</v>
      </c>
      <c r="AB10" s="1">
        <v>0</v>
      </c>
      <c r="AC10" s="9"/>
      <c r="AD10" s="9"/>
      <c r="AE10" s="9"/>
      <c r="AF10" s="52">
        <f t="shared" si="0"/>
        <v>0</v>
      </c>
      <c r="AG10" s="54">
        <v>0</v>
      </c>
      <c r="AH10" s="54">
        <v>0</v>
      </c>
      <c r="AI10" s="54">
        <v>0</v>
      </c>
      <c r="AJ10" s="9"/>
      <c r="AK10" s="4"/>
      <c r="AL10" s="4"/>
      <c r="AM10" s="4"/>
      <c r="AN10" s="4"/>
      <c r="AO10" s="1" t="s">
        <v>214</v>
      </c>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row>
    <row r="11" spans="1:73" s="1" customFormat="1" ht="50.25" customHeight="1" x14ac:dyDescent="0.3">
      <c r="A11" s="27" t="s">
        <v>215</v>
      </c>
      <c r="B11" s="24" t="s">
        <v>163</v>
      </c>
      <c r="C11" s="25" t="s">
        <v>174</v>
      </c>
      <c r="D11" s="59"/>
      <c r="E11" s="19" t="s">
        <v>216</v>
      </c>
      <c r="F11" s="1" t="s">
        <v>217</v>
      </c>
      <c r="G11" s="10">
        <v>41914</v>
      </c>
      <c r="H11" s="6">
        <v>42645</v>
      </c>
      <c r="I11" s="1">
        <v>0.2</v>
      </c>
      <c r="K11" s="1" t="s">
        <v>218</v>
      </c>
      <c r="L11" s="1" t="s">
        <v>218</v>
      </c>
      <c r="S11" s="9" t="s">
        <v>186</v>
      </c>
      <c r="T11" s="1">
        <v>1</v>
      </c>
      <c r="U11" s="1">
        <v>0</v>
      </c>
      <c r="V11" s="1">
        <v>0</v>
      </c>
      <c r="W11" s="1">
        <v>0</v>
      </c>
      <c r="X11" s="1">
        <v>1</v>
      </c>
      <c r="Y11" s="1">
        <v>1</v>
      </c>
      <c r="AB11" s="9"/>
      <c r="AC11" s="9"/>
      <c r="AD11" s="9"/>
      <c r="AE11" s="9"/>
      <c r="AF11" s="52">
        <f t="shared" si="0"/>
        <v>0</v>
      </c>
      <c r="AG11" s="54">
        <v>0</v>
      </c>
      <c r="AH11" s="54">
        <v>0</v>
      </c>
      <c r="AI11" s="54">
        <v>0</v>
      </c>
      <c r="AJ11" s="9"/>
      <c r="AK11" s="4"/>
      <c r="AL11" s="4">
        <v>1</v>
      </c>
      <c r="AM11" s="9"/>
      <c r="AN11" s="9"/>
      <c r="AO11" s="1" t="s">
        <v>186</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row>
    <row r="12" spans="1:73" s="1" customFormat="1" ht="47.25" customHeight="1" x14ac:dyDescent="0.3">
      <c r="A12" s="27" t="s">
        <v>219</v>
      </c>
      <c r="B12" s="30" t="s">
        <v>163</v>
      </c>
      <c r="C12" s="25" t="s">
        <v>174</v>
      </c>
      <c r="D12" s="61"/>
      <c r="E12" s="69" t="s">
        <v>220</v>
      </c>
      <c r="F12" s="69" t="s">
        <v>221</v>
      </c>
      <c r="G12" s="70">
        <v>41922</v>
      </c>
      <c r="H12" s="71">
        <v>43018</v>
      </c>
      <c r="I12" s="69">
        <v>0.01</v>
      </c>
      <c r="J12" s="69"/>
      <c r="K12" s="69" t="s">
        <v>222</v>
      </c>
      <c r="L12" s="95" t="s">
        <v>223</v>
      </c>
      <c r="M12" s="95"/>
      <c r="N12" s="95"/>
      <c r="O12" s="95"/>
      <c r="P12" s="95"/>
      <c r="Q12" s="95"/>
      <c r="R12" s="69"/>
      <c r="S12" s="69" t="s">
        <v>186</v>
      </c>
      <c r="T12" s="69">
        <v>1</v>
      </c>
      <c r="U12" s="69">
        <v>0</v>
      </c>
      <c r="V12" s="69">
        <v>1</v>
      </c>
      <c r="W12" s="69">
        <v>0</v>
      </c>
      <c r="X12" s="69">
        <v>1</v>
      </c>
      <c r="Y12" s="69">
        <v>1</v>
      </c>
      <c r="Z12" s="69">
        <v>0</v>
      </c>
      <c r="AA12" s="69"/>
      <c r="AB12" s="69">
        <v>0</v>
      </c>
      <c r="AC12" s="47"/>
      <c r="AD12" s="47"/>
      <c r="AE12" s="47"/>
      <c r="AF12" s="52">
        <f t="shared" si="0"/>
        <v>0</v>
      </c>
      <c r="AG12" s="54">
        <v>0</v>
      </c>
      <c r="AH12" s="54">
        <v>0</v>
      </c>
      <c r="AI12" s="54">
        <v>0</v>
      </c>
      <c r="AJ12" s="20"/>
      <c r="AK12" s="47"/>
      <c r="AL12" s="47"/>
      <c r="AM12" s="47">
        <v>1</v>
      </c>
      <c r="AN12" s="47"/>
      <c r="AO12" s="1" t="s">
        <v>186</v>
      </c>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row>
    <row r="13" spans="1:73" ht="66" customHeight="1" x14ac:dyDescent="0.3">
      <c r="A13" s="27" t="s">
        <v>224</v>
      </c>
      <c r="B13" s="30" t="s">
        <v>163</v>
      </c>
      <c r="C13" s="25" t="s">
        <v>174</v>
      </c>
      <c r="D13" s="61"/>
      <c r="E13" s="69" t="s">
        <v>225</v>
      </c>
      <c r="F13" s="11" t="s">
        <v>226</v>
      </c>
      <c r="G13" s="35">
        <v>41981</v>
      </c>
      <c r="H13" s="39">
        <v>43077</v>
      </c>
      <c r="I13" s="11">
        <v>1.33</v>
      </c>
      <c r="J13" s="11"/>
      <c r="K13" s="11" t="s">
        <v>227</v>
      </c>
      <c r="L13" s="14" t="s">
        <v>228</v>
      </c>
      <c r="M13" s="14" t="s">
        <v>169</v>
      </c>
      <c r="N13" s="14"/>
      <c r="O13" s="14"/>
      <c r="P13" s="14"/>
      <c r="Q13" s="14"/>
      <c r="R13" s="11"/>
      <c r="S13" s="11" t="s">
        <v>186</v>
      </c>
      <c r="T13" s="11">
        <v>1</v>
      </c>
      <c r="U13" s="11">
        <v>0</v>
      </c>
      <c r="V13" s="11">
        <v>1</v>
      </c>
      <c r="W13" s="11">
        <v>0</v>
      </c>
      <c r="X13" s="11">
        <v>1</v>
      </c>
      <c r="Y13" s="11">
        <v>1</v>
      </c>
      <c r="Z13" s="11">
        <v>0</v>
      </c>
      <c r="AA13" s="11"/>
      <c r="AB13" s="11">
        <v>0</v>
      </c>
      <c r="AF13" s="52">
        <f t="shared" si="0"/>
        <v>0</v>
      </c>
      <c r="AG13" s="54">
        <v>0</v>
      </c>
      <c r="AH13" s="54">
        <v>0</v>
      </c>
      <c r="AI13" s="54">
        <v>0</v>
      </c>
      <c r="AJ13" s="9"/>
      <c r="AK13" s="1"/>
      <c r="AL13" s="1"/>
      <c r="AM13" s="1">
        <v>1</v>
      </c>
      <c r="AN13" s="1"/>
      <c r="AO13" s="1" t="s">
        <v>186</v>
      </c>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s="1" customFormat="1" ht="60.75" customHeight="1" x14ac:dyDescent="0.3">
      <c r="A14" s="27" t="s">
        <v>229</v>
      </c>
      <c r="B14" s="30" t="s">
        <v>163</v>
      </c>
      <c r="C14" s="25" t="s">
        <v>174</v>
      </c>
      <c r="D14" s="29"/>
      <c r="E14" s="19" t="s">
        <v>230</v>
      </c>
      <c r="F14" s="1" t="s">
        <v>231</v>
      </c>
      <c r="G14" s="10">
        <v>42041</v>
      </c>
      <c r="H14" s="6">
        <v>43137</v>
      </c>
      <c r="I14" s="1">
        <v>0.12</v>
      </c>
      <c r="K14" s="1" t="s">
        <v>190</v>
      </c>
      <c r="L14" s="1" t="s">
        <v>177</v>
      </c>
      <c r="S14" s="1" t="s">
        <v>186</v>
      </c>
      <c r="T14" s="1">
        <v>1</v>
      </c>
      <c r="U14" s="1">
        <v>0</v>
      </c>
      <c r="V14" s="1">
        <v>1</v>
      </c>
      <c r="W14" s="1">
        <v>0</v>
      </c>
      <c r="X14" s="1">
        <v>1</v>
      </c>
      <c r="Y14" s="1">
        <v>1</v>
      </c>
      <c r="Z14" s="1">
        <v>0</v>
      </c>
      <c r="AB14" s="1">
        <v>0</v>
      </c>
      <c r="AF14" s="52">
        <f t="shared" si="0"/>
        <v>0</v>
      </c>
      <c r="AG14" s="54">
        <v>0</v>
      </c>
      <c r="AH14" s="54">
        <v>0</v>
      </c>
      <c r="AI14" s="54">
        <v>0</v>
      </c>
      <c r="AJ14" s="9"/>
      <c r="AM14" s="1">
        <v>1</v>
      </c>
      <c r="AO14" s="1" t="s">
        <v>186</v>
      </c>
    </row>
    <row r="15" spans="1:73" s="1" customFormat="1" ht="62.25" customHeight="1" x14ac:dyDescent="0.3">
      <c r="A15" s="27" t="s">
        <v>232</v>
      </c>
      <c r="B15" s="30" t="s">
        <v>163</v>
      </c>
      <c r="C15" s="25" t="s">
        <v>174</v>
      </c>
      <c r="D15" s="61"/>
      <c r="E15" s="69" t="s">
        <v>233</v>
      </c>
      <c r="F15" s="11" t="s">
        <v>234</v>
      </c>
      <c r="G15" s="35">
        <v>42053</v>
      </c>
      <c r="H15" s="39">
        <v>43149</v>
      </c>
      <c r="I15" s="11">
        <v>0.1</v>
      </c>
      <c r="J15" s="11"/>
      <c r="K15" s="11" t="s">
        <v>235</v>
      </c>
      <c r="L15" s="14" t="s">
        <v>228</v>
      </c>
      <c r="M15" s="14" t="s">
        <v>169</v>
      </c>
      <c r="N15" s="14"/>
      <c r="O15" s="14"/>
      <c r="P15" s="14"/>
      <c r="Q15" s="14"/>
      <c r="R15" s="11"/>
      <c r="S15" s="11" t="s">
        <v>186</v>
      </c>
      <c r="T15" s="1">
        <v>2</v>
      </c>
      <c r="U15" s="11">
        <v>0</v>
      </c>
      <c r="V15" s="11">
        <v>2</v>
      </c>
      <c r="W15" s="11">
        <v>0</v>
      </c>
      <c r="X15" s="11">
        <v>2</v>
      </c>
      <c r="Y15" s="11">
        <v>2</v>
      </c>
      <c r="Z15" s="11">
        <v>0</v>
      </c>
      <c r="AA15" s="11"/>
      <c r="AB15" s="11">
        <v>0</v>
      </c>
      <c r="AF15" s="52">
        <f t="shared" si="0"/>
        <v>0</v>
      </c>
      <c r="AG15" s="54">
        <v>0</v>
      </c>
      <c r="AH15" s="54">
        <v>0</v>
      </c>
      <c r="AI15" s="54">
        <v>0</v>
      </c>
      <c r="AJ15" s="9"/>
      <c r="AM15" s="1">
        <v>2</v>
      </c>
      <c r="AO15" s="1" t="s">
        <v>186</v>
      </c>
    </row>
    <row r="16" spans="1:73" s="1" customFormat="1" ht="41.25" customHeight="1" x14ac:dyDescent="0.3">
      <c r="A16" s="27" t="s">
        <v>236</v>
      </c>
      <c r="B16" s="30" t="s">
        <v>163</v>
      </c>
      <c r="C16" s="25" t="s">
        <v>174</v>
      </c>
      <c r="D16" s="61"/>
      <c r="E16" s="69" t="s">
        <v>237</v>
      </c>
      <c r="F16" s="11" t="s">
        <v>238</v>
      </c>
      <c r="G16" s="35">
        <v>42104</v>
      </c>
      <c r="H16" s="39">
        <v>43200</v>
      </c>
      <c r="I16" s="11">
        <v>0.16</v>
      </c>
      <c r="J16" s="11"/>
      <c r="K16" s="11" t="s">
        <v>222</v>
      </c>
      <c r="L16" s="11" t="s">
        <v>239</v>
      </c>
      <c r="M16" s="11"/>
      <c r="N16" s="11"/>
      <c r="O16" s="11"/>
      <c r="P16" s="11"/>
      <c r="Q16" s="11"/>
      <c r="R16" s="11" t="s">
        <v>240</v>
      </c>
      <c r="S16" s="11" t="s">
        <v>186</v>
      </c>
      <c r="T16" s="11">
        <v>3</v>
      </c>
      <c r="U16" s="11">
        <v>0</v>
      </c>
      <c r="V16" s="11">
        <v>3</v>
      </c>
      <c r="W16" s="11">
        <v>0</v>
      </c>
      <c r="X16" s="11">
        <v>3</v>
      </c>
      <c r="Y16" s="11">
        <v>3</v>
      </c>
      <c r="Z16" s="11">
        <v>0</v>
      </c>
      <c r="AB16" s="118">
        <v>0</v>
      </c>
      <c r="AF16" s="52">
        <f t="shared" si="0"/>
        <v>0</v>
      </c>
      <c r="AG16" s="54">
        <v>0</v>
      </c>
      <c r="AH16" s="54">
        <v>0</v>
      </c>
      <c r="AI16" s="54">
        <v>0</v>
      </c>
      <c r="AJ16" s="9"/>
      <c r="AL16" s="1">
        <v>1</v>
      </c>
      <c r="AM16" s="1">
        <v>2</v>
      </c>
      <c r="AO16" s="1" t="s">
        <v>186</v>
      </c>
    </row>
    <row r="17" spans="1:73" ht="48" customHeight="1" x14ac:dyDescent="0.3">
      <c r="A17" s="25" t="s">
        <v>241</v>
      </c>
      <c r="B17" s="30" t="s">
        <v>163</v>
      </c>
      <c r="C17" s="25" t="s">
        <v>174</v>
      </c>
      <c r="D17" s="29"/>
      <c r="E17" s="19" t="s">
        <v>242</v>
      </c>
      <c r="F17" s="1" t="s">
        <v>243</v>
      </c>
      <c r="G17" s="10">
        <v>42114</v>
      </c>
      <c r="H17" s="6">
        <v>43210</v>
      </c>
      <c r="I17" s="1">
        <v>0.04</v>
      </c>
      <c r="K17" s="1" t="s">
        <v>218</v>
      </c>
      <c r="L17" s="1" t="s">
        <v>218</v>
      </c>
      <c r="O17" s="1" t="s">
        <v>185</v>
      </c>
      <c r="S17" s="1" t="s">
        <v>170</v>
      </c>
      <c r="T17" s="1">
        <v>1</v>
      </c>
      <c r="U17" s="1">
        <v>1</v>
      </c>
      <c r="V17" s="1">
        <v>0</v>
      </c>
      <c r="W17" s="1">
        <v>1</v>
      </c>
      <c r="X17" s="1">
        <v>0</v>
      </c>
      <c r="Y17" s="1">
        <v>0</v>
      </c>
      <c r="Z17" s="1">
        <v>0</v>
      </c>
      <c r="AB17" s="1">
        <v>0</v>
      </c>
      <c r="AC17" s="9"/>
      <c r="AD17" s="9"/>
      <c r="AE17" s="9"/>
      <c r="AF17" s="52">
        <f t="shared" si="0"/>
        <v>0</v>
      </c>
      <c r="AG17" s="54">
        <v>0</v>
      </c>
      <c r="AH17" s="54">
        <v>0</v>
      </c>
      <c r="AI17" s="54">
        <v>0</v>
      </c>
      <c r="AJ17" s="9"/>
      <c r="AK17" s="4"/>
      <c r="AL17" s="4"/>
      <c r="AM17" s="4"/>
      <c r="AN17" s="4"/>
      <c r="AO17" s="1" t="s">
        <v>244</v>
      </c>
    </row>
    <row r="18" spans="1:73" ht="43.5" customHeight="1" x14ac:dyDescent="0.3">
      <c r="A18" s="25" t="s">
        <v>245</v>
      </c>
      <c r="B18" s="30" t="s">
        <v>163</v>
      </c>
      <c r="C18" s="25" t="s">
        <v>174</v>
      </c>
      <c r="D18" s="29"/>
      <c r="E18" s="19" t="s">
        <v>246</v>
      </c>
      <c r="F18" s="19" t="s">
        <v>247</v>
      </c>
      <c r="G18" s="68">
        <v>42152</v>
      </c>
      <c r="H18" s="51">
        <v>43248</v>
      </c>
      <c r="I18" s="19">
        <v>0.26</v>
      </c>
      <c r="J18" s="19"/>
      <c r="K18" s="19" t="s">
        <v>248</v>
      </c>
      <c r="L18" s="19" t="s">
        <v>248</v>
      </c>
      <c r="M18" s="19"/>
      <c r="N18" s="19"/>
      <c r="O18" s="19"/>
      <c r="P18" s="19"/>
      <c r="Q18" s="19"/>
      <c r="R18" s="19"/>
      <c r="S18" s="19" t="s">
        <v>170</v>
      </c>
      <c r="T18" s="19">
        <v>1</v>
      </c>
      <c r="U18" s="19">
        <v>0</v>
      </c>
      <c r="V18" s="19">
        <v>1</v>
      </c>
      <c r="W18" s="19">
        <v>1</v>
      </c>
      <c r="X18" s="19">
        <v>0</v>
      </c>
      <c r="Y18" s="19">
        <v>0</v>
      </c>
      <c r="Z18" s="19">
        <v>0</v>
      </c>
      <c r="AA18" s="19"/>
      <c r="AB18" s="19">
        <v>1</v>
      </c>
      <c r="AC18" s="19"/>
      <c r="AD18" s="19"/>
      <c r="AE18" s="19"/>
      <c r="AF18" s="52">
        <f t="shared" si="0"/>
        <v>1</v>
      </c>
      <c r="AG18" s="54">
        <v>0</v>
      </c>
      <c r="AH18" s="54">
        <v>0</v>
      </c>
      <c r="AI18" s="54">
        <v>0</v>
      </c>
      <c r="AJ18" s="20"/>
      <c r="AK18" s="19"/>
      <c r="AL18" s="19"/>
      <c r="AM18" s="19"/>
      <c r="AN18" s="19"/>
      <c r="AO18" s="19" t="s">
        <v>249</v>
      </c>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row>
    <row r="19" spans="1:73" ht="49.5" customHeight="1" x14ac:dyDescent="0.3">
      <c r="A19" s="26" t="s">
        <v>250</v>
      </c>
      <c r="B19" s="30" t="s">
        <v>163</v>
      </c>
      <c r="C19" s="25" t="s">
        <v>174</v>
      </c>
      <c r="D19" s="29"/>
      <c r="E19" s="19" t="s">
        <v>251</v>
      </c>
      <c r="F19" s="19" t="s">
        <v>252</v>
      </c>
      <c r="G19" s="68">
        <v>42179</v>
      </c>
      <c r="H19" s="51">
        <v>43275</v>
      </c>
      <c r="I19" s="19">
        <v>0.43</v>
      </c>
      <c r="J19" s="19"/>
      <c r="K19" s="69" t="s">
        <v>253</v>
      </c>
      <c r="L19" s="19" t="s">
        <v>168</v>
      </c>
      <c r="M19" s="19"/>
      <c r="N19" s="19"/>
      <c r="O19" s="19"/>
      <c r="P19" s="19"/>
      <c r="Q19" s="19"/>
      <c r="R19" s="19"/>
      <c r="S19" s="19" t="s">
        <v>186</v>
      </c>
      <c r="T19" s="19">
        <v>1</v>
      </c>
      <c r="U19" s="19">
        <v>0</v>
      </c>
      <c r="V19" s="19">
        <v>1</v>
      </c>
      <c r="W19" s="19">
        <v>0</v>
      </c>
      <c r="X19" s="19">
        <v>1</v>
      </c>
      <c r="Y19" s="19">
        <v>1</v>
      </c>
      <c r="Z19" s="19">
        <v>0</v>
      </c>
      <c r="AA19" s="19"/>
      <c r="AB19" s="19">
        <v>0</v>
      </c>
      <c r="AC19" s="19"/>
      <c r="AD19" s="19"/>
      <c r="AE19" s="19"/>
      <c r="AF19" s="52">
        <f t="shared" si="0"/>
        <v>0</v>
      </c>
      <c r="AG19" s="54">
        <v>0</v>
      </c>
      <c r="AH19" s="54">
        <v>0</v>
      </c>
      <c r="AI19" s="54">
        <v>0</v>
      </c>
      <c r="AJ19" s="20"/>
      <c r="AK19" s="19"/>
      <c r="AL19" s="19"/>
      <c r="AM19" s="19">
        <v>1</v>
      </c>
      <c r="AN19" s="19"/>
      <c r="AO19" s="1" t="s">
        <v>186</v>
      </c>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row>
    <row r="20" spans="1:73" ht="72.75" customHeight="1" x14ac:dyDescent="0.3">
      <c r="A20" s="25" t="s">
        <v>254</v>
      </c>
      <c r="B20" s="30" t="s">
        <v>163</v>
      </c>
      <c r="C20" s="25" t="s">
        <v>174</v>
      </c>
      <c r="D20" s="29"/>
      <c r="E20" s="19" t="s">
        <v>255</v>
      </c>
      <c r="F20" s="1" t="s">
        <v>256</v>
      </c>
      <c r="G20" s="10">
        <v>42335</v>
      </c>
      <c r="H20" s="6">
        <v>43431</v>
      </c>
      <c r="I20" s="1">
        <v>0.05</v>
      </c>
      <c r="K20" s="1" t="s">
        <v>57</v>
      </c>
      <c r="L20" s="1" t="s">
        <v>257</v>
      </c>
      <c r="S20" s="1" t="s">
        <v>170</v>
      </c>
      <c r="T20" s="1">
        <v>2</v>
      </c>
      <c r="U20" s="1">
        <v>0</v>
      </c>
      <c r="V20" s="1">
        <v>2</v>
      </c>
      <c r="W20" s="1">
        <v>2</v>
      </c>
      <c r="X20" s="1">
        <v>0</v>
      </c>
      <c r="Y20" s="1">
        <v>0</v>
      </c>
      <c r="Z20" s="1">
        <v>0</v>
      </c>
      <c r="AA20" s="1">
        <v>2</v>
      </c>
      <c r="AB20" s="1">
        <v>0</v>
      </c>
      <c r="AC20" s="20"/>
      <c r="AD20" s="20"/>
      <c r="AE20" s="20"/>
      <c r="AF20" s="52">
        <f t="shared" si="0"/>
        <v>2</v>
      </c>
      <c r="AG20" s="54">
        <v>0</v>
      </c>
      <c r="AH20" s="54">
        <v>0</v>
      </c>
      <c r="AI20" s="54">
        <v>0</v>
      </c>
      <c r="AJ20" s="20"/>
      <c r="AO20" s="1" t="s">
        <v>258</v>
      </c>
      <c r="BN20" s="16"/>
      <c r="BO20" s="16"/>
      <c r="BP20" s="16"/>
      <c r="BQ20" s="16"/>
      <c r="BR20" s="16"/>
      <c r="BS20" s="16"/>
      <c r="BT20" s="16"/>
      <c r="BU20" s="16"/>
    </row>
    <row r="21" spans="1:73" ht="45.75" customHeight="1" x14ac:dyDescent="0.3">
      <c r="A21" s="27" t="s">
        <v>259</v>
      </c>
      <c r="B21" s="30" t="s">
        <v>163</v>
      </c>
      <c r="C21" s="25" t="s">
        <v>174</v>
      </c>
      <c r="D21" s="61"/>
      <c r="E21" s="69" t="s">
        <v>260</v>
      </c>
      <c r="F21" s="69" t="s">
        <v>261</v>
      </c>
      <c r="G21" s="70">
        <v>42410</v>
      </c>
      <c r="H21" s="71">
        <v>43506</v>
      </c>
      <c r="I21" s="69">
        <v>0.01</v>
      </c>
      <c r="J21" s="69"/>
      <c r="K21" s="69" t="s">
        <v>222</v>
      </c>
      <c r="L21" s="69" t="s">
        <v>239</v>
      </c>
      <c r="M21" s="69"/>
      <c r="N21" s="69"/>
      <c r="O21" s="69"/>
      <c r="P21" s="69"/>
      <c r="Q21" s="69"/>
      <c r="R21" s="69"/>
      <c r="S21" s="69" t="s">
        <v>186</v>
      </c>
      <c r="T21" s="69">
        <v>1</v>
      </c>
      <c r="U21" s="69">
        <v>0</v>
      </c>
      <c r="V21" s="69">
        <v>1</v>
      </c>
      <c r="W21" s="69">
        <v>0</v>
      </c>
      <c r="X21" s="69">
        <v>1</v>
      </c>
      <c r="Y21" s="69">
        <v>1</v>
      </c>
      <c r="Z21" s="69">
        <v>0</v>
      </c>
      <c r="AA21" s="69"/>
      <c r="AB21" s="69">
        <v>0</v>
      </c>
      <c r="AC21" s="19"/>
      <c r="AD21" s="19"/>
      <c r="AE21" s="19"/>
      <c r="AF21" s="52">
        <f t="shared" si="0"/>
        <v>0</v>
      </c>
      <c r="AG21" s="54">
        <v>0</v>
      </c>
      <c r="AH21" s="54">
        <v>0</v>
      </c>
      <c r="AI21" s="54">
        <v>0</v>
      </c>
      <c r="AJ21" s="20"/>
      <c r="AK21" s="19"/>
      <c r="AL21" s="19"/>
      <c r="AM21" s="19">
        <v>1</v>
      </c>
      <c r="AN21" s="19"/>
      <c r="AO21" s="1" t="s">
        <v>186</v>
      </c>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row>
    <row r="22" spans="1:73" s="1" customFormat="1" ht="45" customHeight="1" x14ac:dyDescent="0.3">
      <c r="A22" s="25" t="s">
        <v>262</v>
      </c>
      <c r="B22" s="30" t="s">
        <v>163</v>
      </c>
      <c r="C22" s="25" t="s">
        <v>174</v>
      </c>
      <c r="D22" s="29"/>
      <c r="E22" s="19" t="s">
        <v>263</v>
      </c>
      <c r="F22" s="1" t="s">
        <v>264</v>
      </c>
      <c r="G22" s="10">
        <v>42432</v>
      </c>
      <c r="H22" s="6">
        <v>43527</v>
      </c>
      <c r="I22" s="1">
        <v>0.45</v>
      </c>
      <c r="K22" s="1" t="s">
        <v>248</v>
      </c>
      <c r="L22" s="1" t="s">
        <v>248</v>
      </c>
      <c r="R22" s="1" t="s">
        <v>240</v>
      </c>
      <c r="S22" s="1" t="s">
        <v>186</v>
      </c>
      <c r="T22" s="1">
        <v>1</v>
      </c>
      <c r="U22" s="1">
        <v>0</v>
      </c>
      <c r="V22" s="1">
        <v>0</v>
      </c>
      <c r="W22" s="1">
        <v>0</v>
      </c>
      <c r="X22" s="1">
        <v>1</v>
      </c>
      <c r="Y22" s="1">
        <v>1</v>
      </c>
      <c r="AF22" s="52">
        <f t="shared" si="0"/>
        <v>0</v>
      </c>
      <c r="AG22" s="54">
        <v>0</v>
      </c>
      <c r="AH22" s="54">
        <v>0</v>
      </c>
      <c r="AI22" s="54">
        <v>0</v>
      </c>
      <c r="AJ22" s="7"/>
      <c r="AL22" s="1">
        <v>1</v>
      </c>
      <c r="AO22" s="1" t="s">
        <v>186</v>
      </c>
    </row>
    <row r="23" spans="1:73" s="1" customFormat="1" ht="61.5" customHeight="1" x14ac:dyDescent="0.3">
      <c r="A23" s="27" t="s">
        <v>265</v>
      </c>
      <c r="B23" s="30" t="s">
        <v>163</v>
      </c>
      <c r="C23" s="25" t="s">
        <v>174</v>
      </c>
      <c r="D23" s="61">
        <v>100091258186</v>
      </c>
      <c r="E23" s="69" t="s">
        <v>266</v>
      </c>
      <c r="F23" s="11" t="s">
        <v>267</v>
      </c>
      <c r="G23" s="35">
        <v>42459</v>
      </c>
      <c r="H23" s="39">
        <v>43554</v>
      </c>
      <c r="I23" s="11">
        <v>7.0000000000000007E-2</v>
      </c>
      <c r="J23" s="11"/>
      <c r="K23" s="11" t="s">
        <v>71</v>
      </c>
      <c r="L23" s="11" t="s">
        <v>268</v>
      </c>
      <c r="M23" s="11"/>
      <c r="N23" s="11"/>
      <c r="O23" s="11"/>
      <c r="P23" s="11"/>
      <c r="Q23" s="11"/>
      <c r="R23" s="11"/>
      <c r="S23" s="11" t="s">
        <v>186</v>
      </c>
      <c r="T23" s="11">
        <v>1</v>
      </c>
      <c r="U23" s="11">
        <v>0</v>
      </c>
      <c r="V23" s="11">
        <v>1</v>
      </c>
      <c r="W23" s="11">
        <v>0</v>
      </c>
      <c r="X23" s="11">
        <v>1</v>
      </c>
      <c r="Y23" s="11">
        <v>1</v>
      </c>
      <c r="Z23" s="11">
        <v>0</v>
      </c>
      <c r="AA23" s="11"/>
      <c r="AB23" s="11">
        <v>0</v>
      </c>
      <c r="AF23" s="52">
        <f t="shared" si="0"/>
        <v>0</v>
      </c>
      <c r="AG23" s="54">
        <v>0</v>
      </c>
      <c r="AH23" s="54">
        <v>0</v>
      </c>
      <c r="AI23" s="54">
        <v>0</v>
      </c>
      <c r="AJ23" s="9"/>
      <c r="AM23" s="1">
        <v>1</v>
      </c>
      <c r="AO23" s="1" t="s">
        <v>186</v>
      </c>
    </row>
    <row r="24" spans="1:73" s="1" customFormat="1" ht="57.75" customHeight="1" x14ac:dyDescent="0.3">
      <c r="A24" s="30" t="s">
        <v>269</v>
      </c>
      <c r="B24" s="30" t="s">
        <v>163</v>
      </c>
      <c r="C24" s="25" t="s">
        <v>174</v>
      </c>
      <c r="D24" s="58" t="s">
        <v>270</v>
      </c>
      <c r="E24" s="75" t="s">
        <v>271</v>
      </c>
      <c r="F24" s="14" t="s">
        <v>272</v>
      </c>
      <c r="G24" s="22">
        <v>42474</v>
      </c>
      <c r="H24" s="6">
        <v>43569</v>
      </c>
      <c r="I24" s="1">
        <v>0.06</v>
      </c>
      <c r="K24" s="14" t="s">
        <v>227</v>
      </c>
      <c r="L24" s="14" t="s">
        <v>227</v>
      </c>
      <c r="M24" s="14"/>
      <c r="N24" s="14"/>
      <c r="O24" s="14"/>
      <c r="P24" s="14"/>
      <c r="Q24" s="14"/>
      <c r="R24" s="1" t="s">
        <v>240</v>
      </c>
      <c r="S24" s="9" t="s">
        <v>186</v>
      </c>
      <c r="T24" s="1">
        <v>1</v>
      </c>
      <c r="U24" s="1">
        <v>0</v>
      </c>
      <c r="V24" s="1">
        <v>0</v>
      </c>
      <c r="W24" s="1">
        <v>0</v>
      </c>
      <c r="X24" s="1">
        <v>1</v>
      </c>
      <c r="Y24" s="1">
        <v>1</v>
      </c>
      <c r="AB24" s="9"/>
      <c r="AC24" s="9"/>
      <c r="AD24" s="9"/>
      <c r="AE24" s="9"/>
      <c r="AF24" s="52">
        <f t="shared" si="0"/>
        <v>0</v>
      </c>
      <c r="AG24" s="54">
        <v>0</v>
      </c>
      <c r="AH24" s="54">
        <v>0</v>
      </c>
      <c r="AI24" s="54">
        <v>0</v>
      </c>
      <c r="AJ24" s="9"/>
      <c r="AK24" s="4"/>
      <c r="AL24" s="4">
        <v>1</v>
      </c>
      <c r="AM24" s="9"/>
      <c r="AN24" s="9"/>
      <c r="AO24" s="1" t="s">
        <v>186</v>
      </c>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row>
    <row r="25" spans="1:73" s="1" customFormat="1" ht="52.5" customHeight="1" x14ac:dyDescent="0.3">
      <c r="A25" s="30" t="s">
        <v>273</v>
      </c>
      <c r="B25" s="30" t="s">
        <v>163</v>
      </c>
      <c r="C25" s="25" t="s">
        <v>174</v>
      </c>
      <c r="D25" s="58" t="s">
        <v>274</v>
      </c>
      <c r="E25" s="75" t="s">
        <v>275</v>
      </c>
      <c r="F25" s="14" t="s">
        <v>276</v>
      </c>
      <c r="G25" s="22">
        <v>42508</v>
      </c>
      <c r="H25" s="6">
        <v>43603</v>
      </c>
      <c r="I25" s="1">
        <v>2.79</v>
      </c>
      <c r="K25" s="14" t="s">
        <v>208</v>
      </c>
      <c r="L25" s="14" t="s">
        <v>208</v>
      </c>
      <c r="M25" s="14"/>
      <c r="N25" s="14"/>
      <c r="O25" s="14" t="s">
        <v>185</v>
      </c>
      <c r="P25" s="232" t="s">
        <v>950</v>
      </c>
      <c r="Q25" s="14"/>
      <c r="R25" s="1" t="s">
        <v>240</v>
      </c>
      <c r="S25" s="9" t="s">
        <v>186</v>
      </c>
      <c r="T25" s="1">
        <v>1</v>
      </c>
      <c r="U25" s="1">
        <v>1</v>
      </c>
      <c r="V25" s="7">
        <v>0</v>
      </c>
      <c r="W25" s="1">
        <v>0</v>
      </c>
      <c r="X25" s="7">
        <v>1</v>
      </c>
      <c r="Y25" s="9">
        <v>0</v>
      </c>
      <c r="AB25" s="9"/>
      <c r="AC25" s="9"/>
      <c r="AD25" s="9"/>
      <c r="AE25" s="9"/>
      <c r="AF25" s="52">
        <f t="shared" si="0"/>
        <v>0</v>
      </c>
      <c r="AG25" s="54">
        <v>0</v>
      </c>
      <c r="AH25" s="54">
        <v>0</v>
      </c>
      <c r="AI25" s="54">
        <v>0</v>
      </c>
      <c r="AJ25" s="9"/>
      <c r="AK25" s="4"/>
      <c r="AL25" s="4">
        <v>0</v>
      </c>
      <c r="AM25" s="9"/>
      <c r="AN25" s="9"/>
      <c r="AO25" s="1" t="s">
        <v>186</v>
      </c>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row>
    <row r="26" spans="1:73" s="8" customFormat="1" ht="45" customHeight="1" x14ac:dyDescent="0.3">
      <c r="A26" s="30" t="s">
        <v>277</v>
      </c>
      <c r="B26" s="30" t="s">
        <v>163</v>
      </c>
      <c r="C26" s="25" t="s">
        <v>174</v>
      </c>
      <c r="D26" s="58">
        <v>10014001198</v>
      </c>
      <c r="E26" s="75" t="s">
        <v>278</v>
      </c>
      <c r="F26" s="14" t="s">
        <v>279</v>
      </c>
      <c r="G26" s="22">
        <v>42508</v>
      </c>
      <c r="H26" s="6">
        <v>43603</v>
      </c>
      <c r="I26" s="1">
        <v>7.0000000000000007E-2</v>
      </c>
      <c r="J26" s="1"/>
      <c r="K26" s="14" t="s">
        <v>177</v>
      </c>
      <c r="L26" s="14" t="s">
        <v>177</v>
      </c>
      <c r="M26" s="14"/>
      <c r="N26" s="14"/>
      <c r="O26" s="14"/>
      <c r="P26" s="14"/>
      <c r="Q26" s="14"/>
      <c r="R26" s="1"/>
      <c r="S26" s="14" t="s">
        <v>186</v>
      </c>
      <c r="T26" s="1">
        <v>1</v>
      </c>
      <c r="U26" s="1">
        <v>0</v>
      </c>
      <c r="V26" s="1">
        <v>1</v>
      </c>
      <c r="W26" s="1">
        <v>0</v>
      </c>
      <c r="X26" s="1">
        <v>1</v>
      </c>
      <c r="Y26" s="1">
        <v>1</v>
      </c>
      <c r="Z26" s="1">
        <v>0</v>
      </c>
      <c r="AA26" s="1"/>
      <c r="AB26" s="1">
        <v>0</v>
      </c>
      <c r="AC26" s="1"/>
      <c r="AD26" s="1"/>
      <c r="AE26" s="1"/>
      <c r="AF26" s="52">
        <f t="shared" si="0"/>
        <v>0</v>
      </c>
      <c r="AG26" s="54">
        <v>0</v>
      </c>
      <c r="AH26" s="54">
        <v>0</v>
      </c>
      <c r="AI26" s="54">
        <v>0</v>
      </c>
      <c r="AJ26" s="9"/>
      <c r="AK26" s="1"/>
      <c r="AL26" s="1"/>
      <c r="AM26" s="1">
        <v>1</v>
      </c>
      <c r="AN26" s="1"/>
      <c r="AO26" s="1" t="s">
        <v>186</v>
      </c>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1:73" ht="40.5" customHeight="1" x14ac:dyDescent="0.3">
      <c r="A27" s="30" t="s">
        <v>280</v>
      </c>
      <c r="B27" s="30" t="s">
        <v>163</v>
      </c>
      <c r="C27" s="25" t="s">
        <v>174</v>
      </c>
      <c r="D27" s="58" t="s">
        <v>281</v>
      </c>
      <c r="E27" s="75" t="s">
        <v>282</v>
      </c>
      <c r="F27" s="14" t="s">
        <v>283</v>
      </c>
      <c r="G27" s="22">
        <v>42508</v>
      </c>
      <c r="H27" s="6">
        <v>43603</v>
      </c>
      <c r="I27" s="1">
        <v>7.0000000000000007E-2</v>
      </c>
      <c r="K27" s="14" t="s">
        <v>284</v>
      </c>
      <c r="L27" s="14" t="s">
        <v>213</v>
      </c>
      <c r="M27" s="14" t="s">
        <v>191</v>
      </c>
      <c r="N27" s="14"/>
      <c r="O27" s="14"/>
      <c r="P27" s="14"/>
      <c r="Q27" s="14"/>
      <c r="S27" s="14" t="s">
        <v>186</v>
      </c>
      <c r="T27" s="1">
        <v>1</v>
      </c>
      <c r="U27" s="1">
        <v>0</v>
      </c>
      <c r="V27" s="1">
        <v>1</v>
      </c>
      <c r="W27" s="1">
        <v>0</v>
      </c>
      <c r="X27" s="1">
        <v>1</v>
      </c>
      <c r="Y27" s="1">
        <v>1</v>
      </c>
      <c r="Z27" s="1">
        <v>0</v>
      </c>
      <c r="AB27" s="1">
        <v>0</v>
      </c>
      <c r="AC27" s="9"/>
      <c r="AD27" s="9"/>
      <c r="AE27" s="9"/>
      <c r="AF27" s="52">
        <f t="shared" si="0"/>
        <v>0</v>
      </c>
      <c r="AG27" s="54">
        <v>0</v>
      </c>
      <c r="AH27" s="54">
        <v>0</v>
      </c>
      <c r="AI27" s="54">
        <v>0</v>
      </c>
      <c r="AJ27" s="9"/>
      <c r="AK27" s="4"/>
      <c r="AL27" s="4"/>
      <c r="AM27" s="4">
        <v>1</v>
      </c>
      <c r="AN27" s="4"/>
      <c r="AO27" s="1" t="s">
        <v>186</v>
      </c>
    </row>
    <row r="28" spans="1:73" ht="54" customHeight="1" x14ac:dyDescent="0.3">
      <c r="A28" s="30" t="s">
        <v>285</v>
      </c>
      <c r="B28" s="30" t="s">
        <v>163</v>
      </c>
      <c r="C28" s="25" t="s">
        <v>174</v>
      </c>
      <c r="D28" s="58" t="s">
        <v>286</v>
      </c>
      <c r="E28" s="75" t="s">
        <v>287</v>
      </c>
      <c r="F28" s="14" t="s">
        <v>288</v>
      </c>
      <c r="G28" s="22">
        <v>42514</v>
      </c>
      <c r="H28" s="6">
        <v>43609</v>
      </c>
      <c r="I28" s="1">
        <v>0.01</v>
      </c>
      <c r="K28" s="14" t="s">
        <v>284</v>
      </c>
      <c r="L28" s="14" t="s">
        <v>213</v>
      </c>
      <c r="M28" s="14" t="s">
        <v>169</v>
      </c>
      <c r="N28" s="14"/>
      <c r="O28" s="14"/>
      <c r="P28" s="14"/>
      <c r="Q28" s="14"/>
      <c r="S28" s="14" t="s">
        <v>186</v>
      </c>
      <c r="T28" s="1">
        <v>1</v>
      </c>
      <c r="U28" s="1">
        <v>0</v>
      </c>
      <c r="V28" s="1">
        <v>1</v>
      </c>
      <c r="W28" s="1">
        <v>0</v>
      </c>
      <c r="X28" s="1">
        <v>1</v>
      </c>
      <c r="Y28" s="1">
        <v>1</v>
      </c>
      <c r="Z28" s="1">
        <v>0</v>
      </c>
      <c r="AB28" s="1">
        <v>0</v>
      </c>
      <c r="AC28" s="9"/>
      <c r="AD28" s="9"/>
      <c r="AE28" s="9"/>
      <c r="AF28" s="52">
        <f t="shared" si="0"/>
        <v>0</v>
      </c>
      <c r="AG28" s="54">
        <v>0</v>
      </c>
      <c r="AH28" s="54">
        <v>0</v>
      </c>
      <c r="AI28" s="54">
        <v>0</v>
      </c>
      <c r="AJ28" s="9"/>
      <c r="AK28" s="4"/>
      <c r="AL28" s="4"/>
      <c r="AM28" s="4">
        <v>1</v>
      </c>
      <c r="AN28" s="4"/>
      <c r="AO28" s="1" t="s">
        <v>186</v>
      </c>
    </row>
    <row r="29" spans="1:73" ht="104.25" customHeight="1" x14ac:dyDescent="0.3">
      <c r="A29" s="25" t="s">
        <v>290</v>
      </c>
      <c r="B29" s="30" t="s">
        <v>163</v>
      </c>
      <c r="C29" s="25" t="s">
        <v>174</v>
      </c>
      <c r="D29" s="29"/>
      <c r="E29" s="19" t="s">
        <v>291</v>
      </c>
      <c r="F29" s="1" t="s">
        <v>292</v>
      </c>
      <c r="G29" s="10">
        <v>42528</v>
      </c>
      <c r="H29" s="6">
        <v>43258</v>
      </c>
      <c r="I29" s="1">
        <v>0.12</v>
      </c>
      <c r="K29" s="1" t="s">
        <v>253</v>
      </c>
      <c r="L29" s="1" t="s">
        <v>168</v>
      </c>
      <c r="S29" s="1" t="s">
        <v>186</v>
      </c>
      <c r="T29" s="1">
        <v>2</v>
      </c>
      <c r="U29" s="1">
        <v>0</v>
      </c>
      <c r="V29" s="1">
        <v>2</v>
      </c>
      <c r="W29" s="1">
        <v>0</v>
      </c>
      <c r="X29" s="1">
        <v>2</v>
      </c>
      <c r="Y29" s="1">
        <v>2</v>
      </c>
      <c r="Z29" s="1">
        <v>0</v>
      </c>
      <c r="AA29" s="1">
        <v>0</v>
      </c>
      <c r="AB29" s="1">
        <v>0</v>
      </c>
      <c r="AF29" s="52">
        <f t="shared" si="0"/>
        <v>0</v>
      </c>
      <c r="AG29" s="54">
        <v>0</v>
      </c>
      <c r="AH29" s="54">
        <v>0</v>
      </c>
      <c r="AI29" s="54">
        <v>0</v>
      </c>
      <c r="AJ29" s="9"/>
      <c r="AK29" s="1"/>
      <c r="AL29" s="1">
        <v>1</v>
      </c>
      <c r="AM29" s="1">
        <v>1</v>
      </c>
      <c r="AN29" s="1"/>
      <c r="AO29" s="1" t="s">
        <v>186</v>
      </c>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1:73" ht="46.5" customHeight="1" x14ac:dyDescent="0.3">
      <c r="A30" s="24" t="s">
        <v>293</v>
      </c>
      <c r="B30" s="24" t="s">
        <v>163</v>
      </c>
      <c r="C30" s="25" t="s">
        <v>174</v>
      </c>
      <c r="D30" s="29">
        <v>200000910548</v>
      </c>
      <c r="E30" s="4" t="s">
        <v>294</v>
      </c>
      <c r="F30" s="4" t="s">
        <v>295</v>
      </c>
      <c r="G30" s="70">
        <v>42536</v>
      </c>
      <c r="H30" s="71">
        <v>43631</v>
      </c>
      <c r="I30" s="69"/>
      <c r="J30" s="69"/>
      <c r="K30" s="69" t="s">
        <v>222</v>
      </c>
      <c r="L30" s="75" t="s">
        <v>296</v>
      </c>
      <c r="M30" s="14" t="s">
        <v>169</v>
      </c>
      <c r="N30" s="14"/>
      <c r="O30" s="75"/>
      <c r="P30" s="75"/>
      <c r="Q30" s="75"/>
      <c r="R30" s="69"/>
      <c r="S30" s="69" t="s">
        <v>186</v>
      </c>
      <c r="T30" s="69">
        <v>1</v>
      </c>
      <c r="U30" s="69">
        <v>0</v>
      </c>
      <c r="V30" s="69">
        <v>1</v>
      </c>
      <c r="W30" s="69">
        <v>0</v>
      </c>
      <c r="X30" s="69">
        <v>1</v>
      </c>
      <c r="Y30" s="69">
        <v>1</v>
      </c>
      <c r="Z30" s="69">
        <v>0</v>
      </c>
      <c r="AA30" s="69">
        <v>0</v>
      </c>
      <c r="AB30" s="69">
        <v>0</v>
      </c>
      <c r="AC30" s="69">
        <v>0</v>
      </c>
      <c r="AD30" s="19"/>
      <c r="AE30" s="19"/>
      <c r="AF30" s="52">
        <f t="shared" si="0"/>
        <v>0</v>
      </c>
      <c r="AG30" s="54"/>
      <c r="AH30" s="54"/>
      <c r="AI30" s="54"/>
      <c r="AJ30" s="19"/>
      <c r="AK30" s="20"/>
      <c r="AL30" s="20"/>
      <c r="AM30" s="20">
        <v>1</v>
      </c>
      <c r="AN30" s="20"/>
      <c r="AO30" s="1" t="s">
        <v>186</v>
      </c>
      <c r="AP30" s="1"/>
    </row>
    <row r="31" spans="1:73" ht="64.5" customHeight="1" x14ac:dyDescent="0.3">
      <c r="A31" s="25" t="s">
        <v>297</v>
      </c>
      <c r="B31" s="30" t="s">
        <v>163</v>
      </c>
      <c r="C31" s="25" t="s">
        <v>174</v>
      </c>
      <c r="D31" s="29">
        <v>10000237533</v>
      </c>
      <c r="E31" s="19" t="s">
        <v>298</v>
      </c>
      <c r="F31" s="19" t="s">
        <v>299</v>
      </c>
      <c r="G31" s="68">
        <v>42555</v>
      </c>
      <c r="H31" s="51">
        <v>43650</v>
      </c>
      <c r="I31" s="19">
        <v>0.04</v>
      </c>
      <c r="J31" s="19"/>
      <c r="K31" s="19" t="s">
        <v>168</v>
      </c>
      <c r="L31" s="19" t="s">
        <v>168</v>
      </c>
      <c r="M31" s="19"/>
      <c r="N31" s="19"/>
      <c r="O31" s="19"/>
      <c r="P31" s="19"/>
      <c r="Q31" s="19"/>
      <c r="R31" s="19"/>
      <c r="S31" s="19" t="s">
        <v>170</v>
      </c>
      <c r="T31" s="19">
        <v>-1</v>
      </c>
      <c r="U31" s="19">
        <v>1</v>
      </c>
      <c r="V31" s="19">
        <v>-1</v>
      </c>
      <c r="W31" s="19">
        <v>-1</v>
      </c>
      <c r="X31" s="19">
        <v>0</v>
      </c>
      <c r="Y31" s="19">
        <v>0</v>
      </c>
      <c r="Z31" s="19">
        <v>0</v>
      </c>
      <c r="AA31" s="19"/>
      <c r="AB31" s="19">
        <v>0</v>
      </c>
      <c r="AC31" s="20"/>
      <c r="AD31" s="20"/>
      <c r="AE31" s="20"/>
      <c r="AF31" s="52">
        <f t="shared" si="0"/>
        <v>0</v>
      </c>
      <c r="AG31" s="54">
        <v>0</v>
      </c>
      <c r="AH31" s="54">
        <v>0</v>
      </c>
      <c r="AI31" s="54">
        <v>0</v>
      </c>
      <c r="AJ31" s="20"/>
      <c r="AK31" s="48"/>
      <c r="AL31" s="48"/>
      <c r="AM31" s="48"/>
      <c r="AN31" s="48"/>
      <c r="AO31" s="19" t="s">
        <v>300</v>
      </c>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row>
    <row r="32" spans="1:73" ht="69" customHeight="1" x14ac:dyDescent="0.3">
      <c r="A32" s="25" t="s">
        <v>301</v>
      </c>
      <c r="B32" s="25" t="s">
        <v>163</v>
      </c>
      <c r="C32" s="25" t="s">
        <v>174</v>
      </c>
      <c r="D32" s="29"/>
      <c r="E32" s="19" t="s">
        <v>302</v>
      </c>
      <c r="F32" s="1" t="s">
        <v>303</v>
      </c>
      <c r="G32" s="10">
        <v>42557</v>
      </c>
      <c r="H32" s="6">
        <v>43652</v>
      </c>
      <c r="I32" s="1">
        <v>0.16</v>
      </c>
      <c r="K32" s="1" t="s">
        <v>253</v>
      </c>
      <c r="L32" s="1" t="s">
        <v>168</v>
      </c>
      <c r="R32" s="1" t="s">
        <v>240</v>
      </c>
      <c r="S32" s="1" t="s">
        <v>186</v>
      </c>
      <c r="T32" s="1">
        <v>2</v>
      </c>
      <c r="U32" s="1">
        <v>0</v>
      </c>
      <c r="V32" s="1">
        <v>0</v>
      </c>
      <c r="W32" s="1">
        <v>0</v>
      </c>
      <c r="X32" s="7">
        <v>2</v>
      </c>
      <c r="Y32" s="7">
        <v>2</v>
      </c>
      <c r="AF32" s="52">
        <f t="shared" si="0"/>
        <v>0</v>
      </c>
      <c r="AG32" s="54">
        <v>0</v>
      </c>
      <c r="AH32" s="54">
        <v>0</v>
      </c>
      <c r="AI32" s="54">
        <v>0</v>
      </c>
      <c r="AJ32" s="7"/>
      <c r="AK32" s="1">
        <v>2</v>
      </c>
      <c r="AL32" s="1">
        <v>0</v>
      </c>
      <c r="AM32" s="1"/>
      <c r="AN32" s="1"/>
      <c r="AO32" s="1" t="s">
        <v>186</v>
      </c>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ht="60" customHeight="1" x14ac:dyDescent="0.3">
      <c r="A33" s="30" t="s">
        <v>304</v>
      </c>
      <c r="B33" s="30" t="s">
        <v>163</v>
      </c>
      <c r="C33" s="25" t="s">
        <v>174</v>
      </c>
      <c r="D33" s="58" t="s">
        <v>305</v>
      </c>
      <c r="E33" s="75" t="s">
        <v>306</v>
      </c>
      <c r="F33" s="14" t="s">
        <v>307</v>
      </c>
      <c r="G33" s="22">
        <v>42563</v>
      </c>
      <c r="H33" s="6">
        <v>43658</v>
      </c>
      <c r="I33" s="1">
        <v>0.06</v>
      </c>
      <c r="K33" s="14" t="s">
        <v>71</v>
      </c>
      <c r="L33" s="14" t="s">
        <v>308</v>
      </c>
      <c r="M33" s="14"/>
      <c r="N33" s="14"/>
      <c r="O33" s="14"/>
      <c r="P33" s="14"/>
      <c r="Q33" s="14"/>
      <c r="S33" s="14" t="s">
        <v>170</v>
      </c>
      <c r="T33" s="1">
        <v>2</v>
      </c>
      <c r="U33" s="1">
        <v>1</v>
      </c>
      <c r="V33" s="1">
        <v>1</v>
      </c>
      <c r="W33" s="1">
        <v>0</v>
      </c>
      <c r="X33" s="1">
        <v>1</v>
      </c>
      <c r="Y33" s="1">
        <v>1</v>
      </c>
      <c r="Z33" s="1">
        <v>0</v>
      </c>
      <c r="AB33" s="1">
        <v>0</v>
      </c>
      <c r="AF33" s="52">
        <f t="shared" si="0"/>
        <v>0</v>
      </c>
      <c r="AG33" s="54">
        <v>0</v>
      </c>
      <c r="AH33" s="54">
        <v>0</v>
      </c>
      <c r="AI33" s="54">
        <v>0</v>
      </c>
      <c r="AJ33" s="9"/>
      <c r="AK33" s="1"/>
      <c r="AL33" s="1"/>
      <c r="AM33" s="1">
        <v>1</v>
      </c>
      <c r="AN33" s="1"/>
      <c r="AO33" s="1" t="s">
        <v>309</v>
      </c>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1:73" s="16" customFormat="1" ht="42.75" customHeight="1" x14ac:dyDescent="0.3">
      <c r="A34" s="30" t="s">
        <v>310</v>
      </c>
      <c r="B34" s="30" t="s">
        <v>163</v>
      </c>
      <c r="C34" s="25" t="s">
        <v>174</v>
      </c>
      <c r="D34" s="58">
        <v>200000910131</v>
      </c>
      <c r="E34" s="75" t="s">
        <v>311</v>
      </c>
      <c r="F34" s="14" t="s">
        <v>312</v>
      </c>
      <c r="G34" s="22">
        <v>42572</v>
      </c>
      <c r="H34" s="6">
        <v>43667</v>
      </c>
      <c r="I34" s="1">
        <v>0.12</v>
      </c>
      <c r="J34" s="1"/>
      <c r="K34" s="14" t="s">
        <v>313</v>
      </c>
      <c r="L34" s="14" t="s">
        <v>314</v>
      </c>
      <c r="M34" s="14"/>
      <c r="N34" s="14"/>
      <c r="O34" s="14" t="s">
        <v>185</v>
      </c>
      <c r="P34" s="14"/>
      <c r="Q34" s="14"/>
      <c r="R34" s="1"/>
      <c r="S34" s="14" t="s">
        <v>186</v>
      </c>
      <c r="T34" s="1">
        <v>1</v>
      </c>
      <c r="U34" s="1">
        <v>1</v>
      </c>
      <c r="V34" s="1">
        <v>0</v>
      </c>
      <c r="W34" s="1">
        <v>0</v>
      </c>
      <c r="X34" s="1">
        <v>1</v>
      </c>
      <c r="Y34" s="1">
        <v>0</v>
      </c>
      <c r="Z34" s="1">
        <v>0</v>
      </c>
      <c r="AA34" s="1"/>
      <c r="AB34" s="1">
        <v>0</v>
      </c>
      <c r="AC34" s="1"/>
      <c r="AD34" s="1"/>
      <c r="AE34" s="1"/>
      <c r="AF34" s="52">
        <f t="shared" si="0"/>
        <v>0</v>
      </c>
      <c r="AG34" s="54">
        <v>0</v>
      </c>
      <c r="AH34" s="54">
        <v>0</v>
      </c>
      <c r="AI34" s="54">
        <v>0</v>
      </c>
      <c r="AJ34" s="9"/>
      <c r="AK34" s="1"/>
      <c r="AL34" s="1"/>
      <c r="AM34" s="1"/>
      <c r="AN34" s="1"/>
      <c r="AO34" s="1" t="s">
        <v>186</v>
      </c>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1:73" ht="41.4" x14ac:dyDescent="0.3">
      <c r="A35" s="25" t="s">
        <v>315</v>
      </c>
      <c r="B35" s="30" t="s">
        <v>163</v>
      </c>
      <c r="C35" s="25" t="s">
        <v>174</v>
      </c>
      <c r="D35" s="29">
        <v>10013998132</v>
      </c>
      <c r="E35" s="19" t="s">
        <v>316</v>
      </c>
      <c r="F35" s="1" t="s">
        <v>317</v>
      </c>
      <c r="G35" s="10">
        <v>42614</v>
      </c>
      <c r="H35" s="6">
        <v>43709</v>
      </c>
      <c r="I35" s="1">
        <v>0.05</v>
      </c>
      <c r="K35" s="1" t="s">
        <v>218</v>
      </c>
      <c r="L35" s="1" t="s">
        <v>218</v>
      </c>
      <c r="M35" s="4" t="s">
        <v>169</v>
      </c>
      <c r="N35" s="4"/>
      <c r="S35" s="1" t="s">
        <v>170</v>
      </c>
      <c r="T35" s="1">
        <v>1</v>
      </c>
      <c r="U35" s="1">
        <v>0</v>
      </c>
      <c r="V35" s="1">
        <v>1</v>
      </c>
      <c r="W35" s="1">
        <v>1</v>
      </c>
      <c r="X35" s="1">
        <v>0</v>
      </c>
      <c r="Y35" s="1">
        <v>0</v>
      </c>
      <c r="Z35" s="1">
        <v>0</v>
      </c>
      <c r="AB35" s="1">
        <v>1</v>
      </c>
      <c r="AC35" s="9"/>
      <c r="AD35" s="9"/>
      <c r="AE35" s="9"/>
      <c r="AF35" s="52">
        <f t="shared" si="0"/>
        <v>1</v>
      </c>
      <c r="AG35" s="54">
        <v>0</v>
      </c>
      <c r="AH35" s="54">
        <v>0</v>
      </c>
      <c r="AI35" s="54">
        <v>0</v>
      </c>
      <c r="AJ35" s="9"/>
      <c r="AK35" s="4"/>
      <c r="AL35" s="4"/>
      <c r="AM35" s="4"/>
      <c r="AN35" s="4"/>
      <c r="AO35" s="1" t="s">
        <v>318</v>
      </c>
    </row>
    <row r="36" spans="1:73" s="1" customFormat="1" ht="72" customHeight="1" x14ac:dyDescent="0.3">
      <c r="A36" s="30" t="s">
        <v>319</v>
      </c>
      <c r="B36" s="30" t="s">
        <v>163</v>
      </c>
      <c r="C36" s="25" t="s">
        <v>174</v>
      </c>
      <c r="D36" s="58" t="s">
        <v>320</v>
      </c>
      <c r="E36" s="75" t="s">
        <v>321</v>
      </c>
      <c r="F36" s="14" t="s">
        <v>279</v>
      </c>
      <c r="G36" s="22">
        <v>42621</v>
      </c>
      <c r="H36" s="6">
        <v>43716</v>
      </c>
      <c r="I36" s="1">
        <v>0.46</v>
      </c>
      <c r="K36" s="14" t="s">
        <v>218</v>
      </c>
      <c r="L36" s="14" t="s">
        <v>218</v>
      </c>
      <c r="M36" s="4" t="s">
        <v>169</v>
      </c>
      <c r="N36" s="4"/>
      <c r="O36" s="14"/>
      <c r="P36" s="14"/>
      <c r="Q36" s="14"/>
      <c r="S36" s="14" t="s">
        <v>186</v>
      </c>
      <c r="T36" s="1">
        <v>1</v>
      </c>
      <c r="U36" s="1">
        <v>0</v>
      </c>
      <c r="V36" s="1">
        <v>1</v>
      </c>
      <c r="W36" s="1">
        <v>0</v>
      </c>
      <c r="X36" s="1">
        <v>1</v>
      </c>
      <c r="Y36" s="1">
        <v>1</v>
      </c>
      <c r="Z36" s="1">
        <v>0</v>
      </c>
      <c r="AB36" s="1">
        <v>0</v>
      </c>
      <c r="AC36" s="9"/>
      <c r="AD36" s="9"/>
      <c r="AE36" s="9"/>
      <c r="AF36" s="52">
        <f t="shared" si="0"/>
        <v>0</v>
      </c>
      <c r="AG36" s="54">
        <v>0</v>
      </c>
      <c r="AH36" s="54">
        <v>0</v>
      </c>
      <c r="AI36" s="54">
        <v>0</v>
      </c>
      <c r="AJ36" s="9"/>
      <c r="AK36" s="4"/>
      <c r="AL36" s="4"/>
      <c r="AM36" s="4">
        <v>1</v>
      </c>
      <c r="AN36" s="4"/>
      <c r="AO36" s="1" t="s">
        <v>186</v>
      </c>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row>
    <row r="37" spans="1:73" s="1" customFormat="1" ht="90.6" customHeight="1" x14ac:dyDescent="0.3">
      <c r="A37" s="25" t="s">
        <v>322</v>
      </c>
      <c r="B37" s="30" t="s">
        <v>163</v>
      </c>
      <c r="C37" s="25" t="s">
        <v>174</v>
      </c>
      <c r="D37" s="29"/>
      <c r="E37" s="19" t="s">
        <v>323</v>
      </c>
      <c r="F37" s="1" t="s">
        <v>324</v>
      </c>
      <c r="G37" s="10">
        <v>42626</v>
      </c>
      <c r="H37" s="6">
        <v>43721</v>
      </c>
      <c r="I37" s="1">
        <v>0.04</v>
      </c>
      <c r="K37" s="1" t="s">
        <v>57</v>
      </c>
      <c r="L37" s="1" t="s">
        <v>257</v>
      </c>
      <c r="S37" s="1" t="s">
        <v>186</v>
      </c>
      <c r="T37" s="1">
        <v>3</v>
      </c>
      <c r="U37" s="1">
        <v>0</v>
      </c>
      <c r="V37" s="1">
        <v>3</v>
      </c>
      <c r="W37" s="1">
        <v>0</v>
      </c>
      <c r="X37" s="1">
        <v>3</v>
      </c>
      <c r="Y37" s="1">
        <v>3</v>
      </c>
      <c r="Z37" s="1">
        <v>0</v>
      </c>
      <c r="AB37" s="1">
        <v>0</v>
      </c>
      <c r="AC37" s="20"/>
      <c r="AD37" s="20"/>
      <c r="AE37" s="20"/>
      <c r="AF37" s="52">
        <f t="shared" si="0"/>
        <v>0</v>
      </c>
      <c r="AG37" s="54">
        <v>0</v>
      </c>
      <c r="AH37" s="54">
        <v>0</v>
      </c>
      <c r="AI37" s="54">
        <v>0</v>
      </c>
      <c r="AJ37" s="9"/>
      <c r="AK37" s="9"/>
      <c r="AL37" s="9"/>
      <c r="AM37" s="9">
        <v>3</v>
      </c>
      <c r="AN37" s="9"/>
      <c r="AO37" s="1" t="s">
        <v>186</v>
      </c>
      <c r="AP37" s="9"/>
      <c r="AQ37" s="9"/>
      <c r="AR37" s="9"/>
      <c r="AS37" s="9"/>
      <c r="AT37" s="9"/>
      <c r="AU37" s="9"/>
      <c r="AV37" s="9"/>
      <c r="AW37" s="9"/>
      <c r="AX37" s="9"/>
      <c r="AY37" s="9"/>
      <c r="AZ37" s="9"/>
      <c r="BA37" s="9"/>
      <c r="BB37" s="9"/>
      <c r="BC37" s="9"/>
      <c r="BD37" s="9"/>
      <c r="BE37" s="9"/>
      <c r="BF37" s="9"/>
      <c r="BG37" s="9"/>
      <c r="BH37" s="9"/>
      <c r="BI37" s="9"/>
      <c r="BJ37" s="9"/>
      <c r="BK37" s="9"/>
      <c r="BL37" s="9"/>
      <c r="BM37" s="9"/>
      <c r="BN37" s="16"/>
      <c r="BO37" s="16"/>
      <c r="BP37" s="16"/>
      <c r="BQ37" s="16"/>
      <c r="BR37" s="16"/>
      <c r="BS37" s="16"/>
      <c r="BT37" s="16"/>
      <c r="BU37" s="16"/>
    </row>
    <row r="38" spans="1:73" s="1" customFormat="1" ht="90.6" customHeight="1" x14ac:dyDescent="0.3">
      <c r="A38" s="25" t="s">
        <v>325</v>
      </c>
      <c r="B38" s="30" t="s">
        <v>163</v>
      </c>
      <c r="C38" s="25" t="s">
        <v>174</v>
      </c>
      <c r="D38" s="29"/>
      <c r="E38" s="19" t="s">
        <v>326</v>
      </c>
      <c r="F38" s="1" t="s">
        <v>327</v>
      </c>
      <c r="G38" s="10">
        <v>42635</v>
      </c>
      <c r="H38" s="6">
        <v>43730</v>
      </c>
      <c r="I38" s="1">
        <v>0.11</v>
      </c>
      <c r="K38" s="1" t="s">
        <v>313</v>
      </c>
      <c r="L38" s="1" t="s">
        <v>313</v>
      </c>
      <c r="S38" s="1" t="s">
        <v>186</v>
      </c>
      <c r="T38" s="1">
        <v>2</v>
      </c>
      <c r="U38" s="1">
        <v>0</v>
      </c>
      <c r="V38" s="9">
        <v>2</v>
      </c>
      <c r="W38" s="9">
        <v>0</v>
      </c>
      <c r="X38" s="9">
        <v>2</v>
      </c>
      <c r="Y38" s="9">
        <v>2</v>
      </c>
      <c r="Z38" s="9"/>
      <c r="AA38" s="9"/>
      <c r="AB38" s="9">
        <v>0</v>
      </c>
      <c r="AF38" s="52">
        <f t="shared" si="0"/>
        <v>0</v>
      </c>
      <c r="AG38" s="54">
        <v>0</v>
      </c>
      <c r="AH38" s="54">
        <v>0</v>
      </c>
      <c r="AI38" s="54">
        <v>0</v>
      </c>
      <c r="AJ38" s="9"/>
      <c r="AK38" s="1">
        <v>1</v>
      </c>
      <c r="AL38" s="1">
        <v>1</v>
      </c>
      <c r="AO38" s="1" t="s">
        <v>186</v>
      </c>
    </row>
    <row r="39" spans="1:73" s="1" customFormat="1" ht="90.6" customHeight="1" x14ac:dyDescent="0.3">
      <c r="A39" s="24" t="s">
        <v>328</v>
      </c>
      <c r="B39" s="24" t="s">
        <v>163</v>
      </c>
      <c r="C39" s="25" t="s">
        <v>174</v>
      </c>
      <c r="D39" s="59"/>
      <c r="E39" s="48" t="s">
        <v>329</v>
      </c>
      <c r="F39" s="4" t="s">
        <v>330</v>
      </c>
      <c r="G39" s="5">
        <v>42648</v>
      </c>
      <c r="H39" s="6">
        <v>43743</v>
      </c>
      <c r="I39" s="1">
        <v>0.1</v>
      </c>
      <c r="K39" s="4" t="s">
        <v>208</v>
      </c>
      <c r="L39" s="4" t="s">
        <v>208</v>
      </c>
      <c r="M39" s="4"/>
      <c r="N39" s="4"/>
      <c r="O39" s="4"/>
      <c r="P39" s="4"/>
      <c r="Q39" s="4"/>
      <c r="R39" s="4"/>
      <c r="S39" s="9" t="s">
        <v>186</v>
      </c>
      <c r="T39" s="1">
        <v>1</v>
      </c>
      <c r="U39" s="4">
        <v>0</v>
      </c>
      <c r="V39" s="4">
        <v>0</v>
      </c>
      <c r="W39" s="1">
        <v>0</v>
      </c>
      <c r="X39" s="9">
        <v>1</v>
      </c>
      <c r="Y39" s="9">
        <v>1</v>
      </c>
      <c r="AB39" s="9"/>
      <c r="AC39" s="9"/>
      <c r="AD39" s="9"/>
      <c r="AE39" s="9"/>
      <c r="AF39" s="52">
        <f t="shared" si="0"/>
        <v>0</v>
      </c>
      <c r="AG39" s="54">
        <v>0</v>
      </c>
      <c r="AH39" s="54">
        <v>0</v>
      </c>
      <c r="AI39" s="54">
        <v>0</v>
      </c>
      <c r="AJ39" s="9"/>
      <c r="AK39" s="4"/>
      <c r="AL39" s="4">
        <v>1</v>
      </c>
      <c r="AM39" s="9"/>
      <c r="AN39" s="9"/>
      <c r="AO39" s="1" t="s">
        <v>186</v>
      </c>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row>
    <row r="40" spans="1:73" s="1" customFormat="1" ht="132" customHeight="1" x14ac:dyDescent="0.3">
      <c r="A40" s="30" t="s">
        <v>331</v>
      </c>
      <c r="B40" s="30" t="s">
        <v>163</v>
      </c>
      <c r="C40" s="25" t="s">
        <v>174</v>
      </c>
      <c r="D40" s="58">
        <v>10014001409</v>
      </c>
      <c r="E40" s="75" t="s">
        <v>332</v>
      </c>
      <c r="F40" s="14" t="s">
        <v>333</v>
      </c>
      <c r="G40" s="22">
        <v>42663</v>
      </c>
      <c r="H40" s="6">
        <v>43758</v>
      </c>
      <c r="I40" s="1">
        <v>0.02</v>
      </c>
      <c r="K40" s="14" t="s">
        <v>57</v>
      </c>
      <c r="L40" s="14" t="s">
        <v>257</v>
      </c>
      <c r="M40" s="14"/>
      <c r="N40" s="14"/>
      <c r="O40" s="14"/>
      <c r="P40" s="14"/>
      <c r="Q40" s="14"/>
      <c r="S40" s="14" t="s">
        <v>186</v>
      </c>
      <c r="T40" s="1">
        <v>1</v>
      </c>
      <c r="U40" s="1">
        <v>0</v>
      </c>
      <c r="V40" s="1">
        <v>1</v>
      </c>
      <c r="W40" s="1">
        <v>0</v>
      </c>
      <c r="X40" s="1">
        <v>1</v>
      </c>
      <c r="Y40" s="1">
        <v>1</v>
      </c>
      <c r="Z40" s="1">
        <v>0</v>
      </c>
      <c r="AB40" s="1">
        <v>0</v>
      </c>
      <c r="AC40" s="20"/>
      <c r="AD40" s="20"/>
      <c r="AE40" s="20"/>
      <c r="AF40" s="52">
        <f t="shared" si="0"/>
        <v>0</v>
      </c>
      <c r="AG40" s="54">
        <v>0</v>
      </c>
      <c r="AH40" s="54">
        <v>0</v>
      </c>
      <c r="AI40" s="54">
        <v>0</v>
      </c>
      <c r="AJ40" s="9"/>
      <c r="AK40" s="9"/>
      <c r="AL40" s="9"/>
      <c r="AM40" s="9">
        <v>1</v>
      </c>
      <c r="AN40" s="9"/>
      <c r="AO40" s="1" t="s">
        <v>186</v>
      </c>
      <c r="AP40" s="9"/>
      <c r="AQ40" s="9"/>
      <c r="AR40" s="9"/>
      <c r="AS40" s="9"/>
      <c r="AT40" s="9"/>
      <c r="AU40" s="9"/>
      <c r="AV40" s="9"/>
      <c r="AW40" s="9"/>
      <c r="AX40" s="9"/>
      <c r="AY40" s="9"/>
      <c r="AZ40" s="9"/>
      <c r="BA40" s="9"/>
      <c r="BB40" s="9"/>
      <c r="BC40" s="9"/>
      <c r="BD40" s="9"/>
      <c r="BE40" s="9"/>
      <c r="BF40" s="9"/>
      <c r="BG40" s="9"/>
      <c r="BH40" s="9"/>
      <c r="BI40" s="9"/>
      <c r="BJ40" s="9"/>
      <c r="BK40" s="9"/>
      <c r="BL40" s="9"/>
      <c r="BM40" s="9"/>
      <c r="BN40" s="16"/>
      <c r="BO40" s="16"/>
      <c r="BP40" s="16"/>
      <c r="BQ40" s="16"/>
      <c r="BR40" s="16"/>
      <c r="BS40" s="16"/>
      <c r="BT40" s="16"/>
      <c r="BU40" s="16"/>
    </row>
    <row r="41" spans="1:73" s="1" customFormat="1" ht="90.6" customHeight="1" x14ac:dyDescent="0.3">
      <c r="A41" s="30" t="s">
        <v>334</v>
      </c>
      <c r="B41" s="30" t="s">
        <v>163</v>
      </c>
      <c r="C41" s="25" t="s">
        <v>174</v>
      </c>
      <c r="D41" s="58">
        <v>10013998728</v>
      </c>
      <c r="E41" s="75" t="s">
        <v>335</v>
      </c>
      <c r="F41" s="14" t="s">
        <v>336</v>
      </c>
      <c r="G41" s="22">
        <v>42684</v>
      </c>
      <c r="H41" s="6">
        <v>43779</v>
      </c>
      <c r="I41" s="1">
        <v>0.13</v>
      </c>
      <c r="K41" s="14" t="s">
        <v>218</v>
      </c>
      <c r="L41" s="14" t="s">
        <v>218</v>
      </c>
      <c r="M41" s="4" t="s">
        <v>169</v>
      </c>
      <c r="N41" s="4"/>
      <c r="O41" s="14"/>
      <c r="P41" s="14"/>
      <c r="Q41" s="14"/>
      <c r="S41" s="14" t="s">
        <v>170</v>
      </c>
      <c r="T41" s="1">
        <v>1</v>
      </c>
      <c r="U41" s="1">
        <v>0</v>
      </c>
      <c r="V41" s="1">
        <v>1</v>
      </c>
      <c r="W41" s="1">
        <v>1</v>
      </c>
      <c r="X41" s="1">
        <v>0</v>
      </c>
      <c r="Y41" s="1">
        <v>0</v>
      </c>
      <c r="Z41" s="1">
        <v>0</v>
      </c>
      <c r="AA41" s="1">
        <v>1</v>
      </c>
      <c r="AB41" s="1">
        <v>0</v>
      </c>
      <c r="AC41" s="20"/>
      <c r="AD41" s="20"/>
      <c r="AE41" s="20"/>
      <c r="AF41" s="52">
        <f t="shared" si="0"/>
        <v>1</v>
      </c>
      <c r="AG41" s="54">
        <v>0</v>
      </c>
      <c r="AH41" s="54">
        <v>0</v>
      </c>
      <c r="AI41" s="54">
        <v>0</v>
      </c>
      <c r="AJ41" s="9"/>
      <c r="AK41" s="48"/>
      <c r="AL41" s="48"/>
      <c r="AM41" s="48"/>
      <c r="AN41" s="48"/>
      <c r="AO41" s="1" t="s">
        <v>337</v>
      </c>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row>
    <row r="42" spans="1:73" s="1" customFormat="1" ht="90.6" customHeight="1" x14ac:dyDescent="0.3">
      <c r="A42" s="30" t="s">
        <v>338</v>
      </c>
      <c r="B42" s="30" t="s">
        <v>163</v>
      </c>
      <c r="C42" s="25" t="s">
        <v>174</v>
      </c>
      <c r="D42" s="58" t="s">
        <v>339</v>
      </c>
      <c r="E42" s="75" t="s">
        <v>340</v>
      </c>
      <c r="F42" s="14" t="s">
        <v>341</v>
      </c>
      <c r="G42" s="22">
        <v>42703</v>
      </c>
      <c r="H42" s="6">
        <v>43798</v>
      </c>
      <c r="I42" s="1">
        <v>0.14000000000000001</v>
      </c>
      <c r="K42" s="14" t="s">
        <v>342</v>
      </c>
      <c r="L42" s="14" t="s">
        <v>177</v>
      </c>
      <c r="M42" s="14"/>
      <c r="N42" s="14"/>
      <c r="O42" s="14"/>
      <c r="P42" s="14"/>
      <c r="Q42" s="14"/>
      <c r="S42" s="14" t="s">
        <v>186</v>
      </c>
      <c r="T42" s="1">
        <v>1</v>
      </c>
      <c r="U42" s="1">
        <v>0</v>
      </c>
      <c r="V42" s="1">
        <v>1</v>
      </c>
      <c r="W42" s="1">
        <v>0</v>
      </c>
      <c r="X42" s="1">
        <v>1</v>
      </c>
      <c r="Y42" s="1">
        <v>1</v>
      </c>
      <c r="Z42" s="1">
        <v>0</v>
      </c>
      <c r="AB42" s="1">
        <v>0</v>
      </c>
      <c r="AC42" s="8"/>
      <c r="AD42" s="8"/>
      <c r="AE42" s="8"/>
      <c r="AF42" s="52">
        <f t="shared" si="0"/>
        <v>0</v>
      </c>
      <c r="AG42" s="54">
        <v>0</v>
      </c>
      <c r="AH42" s="54">
        <v>0</v>
      </c>
      <c r="AI42" s="54">
        <v>0</v>
      </c>
      <c r="AJ42" s="9"/>
      <c r="AK42" s="8"/>
      <c r="AL42" s="8"/>
      <c r="AM42" s="7">
        <v>1</v>
      </c>
      <c r="AN42" s="7"/>
      <c r="AO42" s="1" t="s">
        <v>186</v>
      </c>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row>
    <row r="43" spans="1:73" s="1" customFormat="1" ht="60.75" customHeight="1" x14ac:dyDescent="0.3">
      <c r="A43" s="27" t="s">
        <v>343</v>
      </c>
      <c r="B43" s="30" t="s">
        <v>163</v>
      </c>
      <c r="C43" s="25" t="s">
        <v>174</v>
      </c>
      <c r="D43" s="29">
        <v>10013999974</v>
      </c>
      <c r="E43" s="19" t="s">
        <v>344</v>
      </c>
      <c r="F43" s="19" t="s">
        <v>345</v>
      </c>
      <c r="G43" s="68">
        <v>42707</v>
      </c>
      <c r="H43" s="51">
        <v>43802</v>
      </c>
      <c r="I43" s="19">
        <v>0.17</v>
      </c>
      <c r="J43" s="19"/>
      <c r="K43" s="19" t="s">
        <v>168</v>
      </c>
      <c r="L43" s="19" t="s">
        <v>168</v>
      </c>
      <c r="M43" s="19"/>
      <c r="N43" s="19"/>
      <c r="O43" s="19"/>
      <c r="P43" s="19"/>
      <c r="Q43" s="19"/>
      <c r="R43" s="19"/>
      <c r="S43" s="19" t="s">
        <v>170</v>
      </c>
      <c r="T43" s="19">
        <v>1</v>
      </c>
      <c r="U43" s="19">
        <v>0</v>
      </c>
      <c r="V43" s="19">
        <v>1</v>
      </c>
      <c r="W43" s="19">
        <v>1</v>
      </c>
      <c r="X43" s="19">
        <v>0</v>
      </c>
      <c r="Y43" s="19">
        <v>0</v>
      </c>
      <c r="Z43" s="19">
        <v>0</v>
      </c>
      <c r="AA43" s="19"/>
      <c r="AB43" s="19">
        <v>0</v>
      </c>
      <c r="AC43" s="20"/>
      <c r="AD43" s="20"/>
      <c r="AE43" s="20"/>
      <c r="AF43" s="52">
        <f t="shared" si="0"/>
        <v>0</v>
      </c>
      <c r="AG43" s="54">
        <v>0</v>
      </c>
      <c r="AH43" s="54">
        <v>0</v>
      </c>
      <c r="AI43" s="54">
        <v>0</v>
      </c>
      <c r="AJ43" s="20"/>
      <c r="AK43" s="48"/>
      <c r="AL43" s="48"/>
      <c r="AM43" s="48"/>
      <c r="AN43" s="48"/>
      <c r="AO43" s="19" t="s">
        <v>346</v>
      </c>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row>
    <row r="44" spans="1:73" s="1" customFormat="1" ht="60.75" customHeight="1" x14ac:dyDescent="0.3">
      <c r="A44" s="30" t="s">
        <v>347</v>
      </c>
      <c r="B44" s="30" t="s">
        <v>163</v>
      </c>
      <c r="C44" s="25" t="s">
        <v>174</v>
      </c>
      <c r="D44" s="58" t="s">
        <v>348</v>
      </c>
      <c r="E44" s="75" t="s">
        <v>349</v>
      </c>
      <c r="F44" s="14" t="s">
        <v>350</v>
      </c>
      <c r="G44" s="22">
        <v>42712</v>
      </c>
      <c r="H44" s="6">
        <v>43807</v>
      </c>
      <c r="I44" s="1">
        <v>0.08</v>
      </c>
      <c r="K44" s="14" t="s">
        <v>200</v>
      </c>
      <c r="L44" s="14" t="s">
        <v>313</v>
      </c>
      <c r="M44" s="14"/>
      <c r="N44" s="14"/>
      <c r="O44" s="14" t="s">
        <v>185</v>
      </c>
      <c r="P44" s="14"/>
      <c r="Q44" s="14"/>
      <c r="S44" s="14" t="s">
        <v>186</v>
      </c>
      <c r="T44" s="1">
        <v>1</v>
      </c>
      <c r="U44" s="1">
        <v>1</v>
      </c>
      <c r="V44" s="1">
        <v>0</v>
      </c>
      <c r="W44" s="1">
        <v>0</v>
      </c>
      <c r="X44" s="1">
        <v>1</v>
      </c>
      <c r="Y44" s="1">
        <v>0</v>
      </c>
      <c r="Z44" s="1">
        <v>0</v>
      </c>
      <c r="AB44" s="1">
        <v>0</v>
      </c>
      <c r="AC44" s="9"/>
      <c r="AD44" s="9"/>
      <c r="AE44" s="9"/>
      <c r="AF44" s="52">
        <f t="shared" si="0"/>
        <v>0</v>
      </c>
      <c r="AG44" s="54">
        <v>0</v>
      </c>
      <c r="AH44" s="54">
        <v>0</v>
      </c>
      <c r="AI44" s="54">
        <v>0</v>
      </c>
      <c r="AJ44" s="9"/>
      <c r="AK44" s="4"/>
      <c r="AL44" s="4"/>
      <c r="AM44" s="4"/>
      <c r="AN44" s="4"/>
      <c r="AO44" s="1" t="s">
        <v>186</v>
      </c>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row>
    <row r="45" spans="1:73" s="1" customFormat="1" ht="89.4" customHeight="1" x14ac:dyDescent="0.3">
      <c r="A45" s="25" t="s">
        <v>351</v>
      </c>
      <c r="B45" s="30" t="s">
        <v>163</v>
      </c>
      <c r="C45" s="25" t="s">
        <v>174</v>
      </c>
      <c r="D45" s="29"/>
      <c r="E45" s="19" t="s">
        <v>352</v>
      </c>
      <c r="F45" s="19" t="s">
        <v>353</v>
      </c>
      <c r="G45" s="68">
        <v>42718</v>
      </c>
      <c r="H45" s="51">
        <v>43813</v>
      </c>
      <c r="I45" s="19">
        <v>0.21</v>
      </c>
      <c r="J45" s="19"/>
      <c r="K45" s="19" t="s">
        <v>248</v>
      </c>
      <c r="L45" s="19" t="s">
        <v>248</v>
      </c>
      <c r="M45" s="19"/>
      <c r="N45" s="19"/>
      <c r="O45" s="19"/>
      <c r="P45" s="19"/>
      <c r="Q45" s="19"/>
      <c r="R45" s="19"/>
      <c r="S45" s="19" t="s">
        <v>170</v>
      </c>
      <c r="T45" s="19">
        <v>2</v>
      </c>
      <c r="U45" s="19">
        <v>0</v>
      </c>
      <c r="V45" s="19">
        <v>2</v>
      </c>
      <c r="W45" s="19">
        <v>2</v>
      </c>
      <c r="X45" s="19">
        <v>0</v>
      </c>
      <c r="Y45" s="19">
        <v>0</v>
      </c>
      <c r="Z45" s="19">
        <v>0</v>
      </c>
      <c r="AA45" s="19"/>
      <c r="AB45" s="19">
        <v>2</v>
      </c>
      <c r="AC45" s="19"/>
      <c r="AD45" s="19"/>
      <c r="AE45" s="19"/>
      <c r="AF45" s="52">
        <f t="shared" si="0"/>
        <v>2</v>
      </c>
      <c r="AG45" s="54">
        <v>0</v>
      </c>
      <c r="AH45" s="54">
        <v>0</v>
      </c>
      <c r="AI45" s="54">
        <v>0</v>
      </c>
      <c r="AJ45" s="20"/>
      <c r="AK45" s="19"/>
      <c r="AL45" s="19"/>
      <c r="AM45" s="19"/>
      <c r="AN45" s="19"/>
      <c r="AO45" s="19" t="s">
        <v>181</v>
      </c>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row>
    <row r="46" spans="1:73" s="1" customFormat="1" ht="27.6" x14ac:dyDescent="0.3">
      <c r="A46" s="30" t="s">
        <v>354</v>
      </c>
      <c r="B46" s="30" t="s">
        <v>163</v>
      </c>
      <c r="C46" s="25" t="s">
        <v>174</v>
      </c>
      <c r="D46" s="58" t="s">
        <v>355</v>
      </c>
      <c r="E46" s="75" t="s">
        <v>356</v>
      </c>
      <c r="F46" s="14" t="s">
        <v>357</v>
      </c>
      <c r="G46" s="22">
        <v>42724</v>
      </c>
      <c r="H46" s="6">
        <v>43819</v>
      </c>
      <c r="I46" s="1">
        <v>0.1</v>
      </c>
      <c r="K46" s="14" t="s">
        <v>113</v>
      </c>
      <c r="L46" s="14" t="s">
        <v>113</v>
      </c>
      <c r="M46" s="14"/>
      <c r="N46" s="14"/>
      <c r="O46" s="14"/>
      <c r="P46" s="14"/>
      <c r="Q46" s="14"/>
      <c r="S46" s="14" t="s">
        <v>186</v>
      </c>
      <c r="T46" s="1">
        <v>4</v>
      </c>
      <c r="U46" s="1">
        <v>0</v>
      </c>
      <c r="V46" s="1">
        <v>4</v>
      </c>
      <c r="W46" s="1">
        <v>0</v>
      </c>
      <c r="X46" s="1">
        <v>4</v>
      </c>
      <c r="Y46" s="1">
        <v>4</v>
      </c>
      <c r="Z46" s="1">
        <v>0</v>
      </c>
      <c r="AB46" s="1">
        <v>0</v>
      </c>
      <c r="AC46" s="20"/>
      <c r="AD46" s="20"/>
      <c r="AE46" s="20"/>
      <c r="AF46" s="52">
        <f t="shared" si="0"/>
        <v>0</v>
      </c>
      <c r="AG46" s="54">
        <v>0</v>
      </c>
      <c r="AH46" s="54">
        <v>0</v>
      </c>
      <c r="AI46" s="54">
        <v>0</v>
      </c>
      <c r="AJ46" s="9"/>
      <c r="AK46" s="119"/>
      <c r="AL46" s="119"/>
      <c r="AM46" s="9">
        <v>4</v>
      </c>
      <c r="AN46" s="9"/>
      <c r="AO46" s="1" t="s">
        <v>186</v>
      </c>
      <c r="AP46" s="9"/>
      <c r="AQ46" s="9"/>
      <c r="AR46" s="9"/>
      <c r="AS46" s="9"/>
      <c r="AT46" s="9"/>
      <c r="AU46" s="9"/>
      <c r="AV46" s="9"/>
      <c r="AW46" s="9"/>
      <c r="AX46" s="9"/>
      <c r="AY46" s="9"/>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row>
    <row r="47" spans="1:73" s="8" customFormat="1" ht="41.4" x14ac:dyDescent="0.3">
      <c r="A47" s="25" t="s">
        <v>358</v>
      </c>
      <c r="B47" s="30" t="s">
        <v>163</v>
      </c>
      <c r="C47" s="25" t="s">
        <v>174</v>
      </c>
      <c r="D47" s="29"/>
      <c r="E47" s="19" t="s">
        <v>359</v>
      </c>
      <c r="F47" s="1" t="s">
        <v>360</v>
      </c>
      <c r="G47" s="10">
        <v>42752</v>
      </c>
      <c r="H47" s="6">
        <v>43482</v>
      </c>
      <c r="I47" s="1">
        <v>0.67</v>
      </c>
      <c r="J47" s="1"/>
      <c r="K47" s="4" t="s">
        <v>222</v>
      </c>
      <c r="L47" s="4" t="s">
        <v>361</v>
      </c>
      <c r="M47" s="4"/>
      <c r="N47" s="4"/>
      <c r="O47" s="4"/>
      <c r="P47" s="4"/>
      <c r="Q47" s="4"/>
      <c r="R47" s="1"/>
      <c r="S47" s="1" t="s">
        <v>170</v>
      </c>
      <c r="T47" s="1">
        <v>2</v>
      </c>
      <c r="U47" s="1">
        <v>0</v>
      </c>
      <c r="V47" s="1">
        <v>2</v>
      </c>
      <c r="W47" s="1">
        <v>0</v>
      </c>
      <c r="X47" s="1">
        <v>1</v>
      </c>
      <c r="Y47" s="1">
        <v>1</v>
      </c>
      <c r="Z47" s="1">
        <v>0</v>
      </c>
      <c r="AA47" s="1">
        <v>1</v>
      </c>
      <c r="AB47" s="1">
        <v>0</v>
      </c>
      <c r="AC47" s="1"/>
      <c r="AD47" s="1"/>
      <c r="AE47" s="1"/>
      <c r="AF47" s="52">
        <f t="shared" si="0"/>
        <v>1</v>
      </c>
      <c r="AG47" s="54">
        <v>0</v>
      </c>
      <c r="AH47" s="54">
        <v>0</v>
      </c>
      <c r="AI47" s="54">
        <v>0</v>
      </c>
      <c r="AJ47" s="9"/>
      <c r="AK47" s="1"/>
      <c r="AL47" s="1"/>
      <c r="AM47" s="1">
        <v>1</v>
      </c>
      <c r="AN47" s="1"/>
      <c r="AO47" s="1" t="s">
        <v>362</v>
      </c>
      <c r="AP47" s="1"/>
      <c r="AQ47" s="1"/>
      <c r="AR47" s="1"/>
      <c r="AS47" s="1"/>
      <c r="AT47" s="1"/>
      <c r="AU47" s="1"/>
      <c r="AV47" s="1"/>
      <c r="AW47" s="1"/>
      <c r="AX47" s="1"/>
      <c r="AY47" s="1"/>
      <c r="AZ47" s="1"/>
      <c r="BA47" s="1"/>
      <c r="BB47" s="1"/>
      <c r="BC47" s="1"/>
      <c r="BD47" s="1"/>
      <c r="BE47" s="1"/>
      <c r="BF47" s="1"/>
      <c r="BG47" s="1"/>
      <c r="BH47" s="1"/>
      <c r="BI47" s="1"/>
      <c r="BJ47" s="1"/>
      <c r="BK47" s="1"/>
      <c r="BL47" s="1"/>
      <c r="BM47" s="1"/>
      <c r="BN47" s="15"/>
      <c r="BO47" s="15"/>
      <c r="BP47" s="15"/>
      <c r="BQ47" s="15"/>
      <c r="BR47" s="15"/>
      <c r="BS47" s="15"/>
      <c r="BT47" s="15"/>
      <c r="BU47" s="15"/>
    </row>
    <row r="48" spans="1:73" s="8" customFormat="1" ht="73.5" customHeight="1" x14ac:dyDescent="0.3">
      <c r="A48" s="30" t="s">
        <v>347</v>
      </c>
      <c r="B48" s="30" t="s">
        <v>163</v>
      </c>
      <c r="C48" s="25" t="s">
        <v>174</v>
      </c>
      <c r="D48" s="58" t="s">
        <v>363</v>
      </c>
      <c r="E48" s="75" t="s">
        <v>364</v>
      </c>
      <c r="F48" s="14" t="s">
        <v>365</v>
      </c>
      <c r="G48" s="22">
        <v>42752</v>
      </c>
      <c r="H48" s="6">
        <v>43847</v>
      </c>
      <c r="I48" s="1">
        <v>7.0000000000000007E-2</v>
      </c>
      <c r="J48" s="1"/>
      <c r="K48" s="14" t="s">
        <v>200</v>
      </c>
      <c r="L48" s="14" t="s">
        <v>313</v>
      </c>
      <c r="M48" s="14"/>
      <c r="N48" s="14"/>
      <c r="O48" s="14" t="s">
        <v>185</v>
      </c>
      <c r="P48" s="14"/>
      <c r="Q48" s="14"/>
      <c r="R48" s="1"/>
      <c r="S48" s="14" t="s">
        <v>186</v>
      </c>
      <c r="T48" s="1">
        <v>1</v>
      </c>
      <c r="U48" s="1">
        <v>1</v>
      </c>
      <c r="V48" s="1">
        <v>0</v>
      </c>
      <c r="W48" s="1">
        <v>0</v>
      </c>
      <c r="X48" s="1">
        <v>1</v>
      </c>
      <c r="Y48" s="1">
        <v>0</v>
      </c>
      <c r="Z48" s="1">
        <v>0</v>
      </c>
      <c r="AA48" s="1"/>
      <c r="AB48" s="1">
        <v>0</v>
      </c>
      <c r="AC48" s="9"/>
      <c r="AD48" s="9"/>
      <c r="AE48" s="9"/>
      <c r="AF48" s="52">
        <f t="shared" si="0"/>
        <v>0</v>
      </c>
      <c r="AG48" s="54">
        <v>0</v>
      </c>
      <c r="AH48" s="54">
        <v>0</v>
      </c>
      <c r="AI48" s="54">
        <v>0</v>
      </c>
      <c r="AJ48" s="9"/>
      <c r="AK48" s="4"/>
      <c r="AL48" s="4"/>
      <c r="AM48" s="4"/>
      <c r="AN48" s="4"/>
      <c r="AO48" s="1" t="s">
        <v>186</v>
      </c>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row>
    <row r="49" spans="1:73" s="1" customFormat="1" ht="59.25" customHeight="1" x14ac:dyDescent="0.3">
      <c r="A49" s="25" t="s">
        <v>366</v>
      </c>
      <c r="B49" s="30" t="s">
        <v>163</v>
      </c>
      <c r="C49" s="25" t="s">
        <v>174</v>
      </c>
      <c r="D49" s="29"/>
      <c r="E49" s="19" t="s">
        <v>367</v>
      </c>
      <c r="F49" s="19" t="s">
        <v>368</v>
      </c>
      <c r="G49" s="68">
        <v>42758</v>
      </c>
      <c r="H49" s="51">
        <v>43488</v>
      </c>
      <c r="I49" s="19">
        <v>0.4</v>
      </c>
      <c r="J49" s="19"/>
      <c r="K49" s="19" t="s">
        <v>248</v>
      </c>
      <c r="L49" s="19" t="s">
        <v>248</v>
      </c>
      <c r="M49" s="19"/>
      <c r="N49" s="19"/>
      <c r="O49" s="19"/>
      <c r="P49" s="19"/>
      <c r="Q49" s="19"/>
      <c r="R49" s="19" t="s">
        <v>240</v>
      </c>
      <c r="S49" s="19" t="s">
        <v>186</v>
      </c>
      <c r="T49" s="19">
        <v>3</v>
      </c>
      <c r="U49" s="19">
        <v>1</v>
      </c>
      <c r="V49" s="19">
        <v>2</v>
      </c>
      <c r="W49" s="19">
        <v>0</v>
      </c>
      <c r="X49" s="19">
        <v>3</v>
      </c>
      <c r="Y49" s="19">
        <v>2</v>
      </c>
      <c r="Z49" s="19">
        <v>0</v>
      </c>
      <c r="AA49" s="19"/>
      <c r="AB49" s="63">
        <v>0</v>
      </c>
      <c r="AC49" s="19"/>
      <c r="AD49" s="19"/>
      <c r="AE49" s="19"/>
      <c r="AF49" s="52">
        <f t="shared" si="0"/>
        <v>0</v>
      </c>
      <c r="AG49" s="54">
        <v>0</v>
      </c>
      <c r="AH49" s="54">
        <v>0</v>
      </c>
      <c r="AI49" s="54">
        <v>0</v>
      </c>
      <c r="AJ49" s="20"/>
      <c r="AK49" s="19"/>
      <c r="AL49" s="19">
        <v>1</v>
      </c>
      <c r="AM49" s="19"/>
      <c r="AN49" s="19">
        <v>1</v>
      </c>
      <c r="AO49" s="1" t="s">
        <v>186</v>
      </c>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row>
    <row r="50" spans="1:73" s="1" customFormat="1" ht="45" customHeight="1" x14ac:dyDescent="0.3">
      <c r="A50" s="30" t="s">
        <v>369</v>
      </c>
      <c r="B50" s="24" t="s">
        <v>163</v>
      </c>
      <c r="C50" s="25" t="s">
        <v>174</v>
      </c>
      <c r="D50" s="59"/>
      <c r="E50" s="75" t="s">
        <v>370</v>
      </c>
      <c r="F50" s="14" t="s">
        <v>371</v>
      </c>
      <c r="G50" s="22">
        <v>42769</v>
      </c>
      <c r="H50" s="6">
        <v>43864</v>
      </c>
      <c r="I50" s="14"/>
      <c r="J50" s="14"/>
      <c r="K50" s="14" t="s">
        <v>342</v>
      </c>
      <c r="L50" s="14" t="s">
        <v>342</v>
      </c>
      <c r="M50" s="14"/>
      <c r="N50" s="14"/>
      <c r="O50" s="14" t="s">
        <v>185</v>
      </c>
      <c r="P50" s="232" t="s">
        <v>950</v>
      </c>
      <c r="Q50" s="14"/>
      <c r="R50" s="4" t="s">
        <v>240</v>
      </c>
      <c r="S50" s="9" t="s">
        <v>186</v>
      </c>
      <c r="T50" s="1">
        <v>1</v>
      </c>
      <c r="U50" s="1">
        <v>1</v>
      </c>
      <c r="V50" s="7">
        <v>0</v>
      </c>
      <c r="W50" s="1">
        <v>0</v>
      </c>
      <c r="X50" s="7">
        <v>1</v>
      </c>
      <c r="Y50" s="7">
        <v>0</v>
      </c>
      <c r="AC50" s="9"/>
      <c r="AD50" s="9"/>
      <c r="AE50" s="9"/>
      <c r="AF50" s="52">
        <f t="shared" si="0"/>
        <v>0</v>
      </c>
      <c r="AG50" s="54">
        <v>0</v>
      </c>
      <c r="AH50" s="54">
        <v>0</v>
      </c>
      <c r="AI50" s="54">
        <v>0</v>
      </c>
      <c r="AJ50" s="9"/>
      <c r="AK50" s="9"/>
      <c r="AL50" s="9">
        <v>0</v>
      </c>
      <c r="AM50" s="9"/>
      <c r="AN50" s="9"/>
      <c r="AO50" s="1" t="s">
        <v>186</v>
      </c>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row>
    <row r="51" spans="1:73" s="15" customFormat="1" ht="54.75" customHeight="1" x14ac:dyDescent="0.3">
      <c r="A51" s="25" t="s">
        <v>372</v>
      </c>
      <c r="B51" s="25" t="s">
        <v>163</v>
      </c>
      <c r="C51" s="25" t="s">
        <v>174</v>
      </c>
      <c r="D51" s="29"/>
      <c r="E51" s="19" t="s">
        <v>373</v>
      </c>
      <c r="F51" s="1" t="s">
        <v>374</v>
      </c>
      <c r="G51" s="10">
        <v>42793</v>
      </c>
      <c r="H51" s="6">
        <v>43888</v>
      </c>
      <c r="I51" s="1">
        <v>0.48</v>
      </c>
      <c r="J51" s="1"/>
      <c r="K51" s="1" t="s">
        <v>375</v>
      </c>
      <c r="L51" s="1" t="s">
        <v>213</v>
      </c>
      <c r="M51" s="1"/>
      <c r="N51" s="1"/>
      <c r="O51" s="1"/>
      <c r="P51" s="1"/>
      <c r="Q51" s="1"/>
      <c r="R51" s="19" t="s">
        <v>240</v>
      </c>
      <c r="S51" s="19" t="s">
        <v>186</v>
      </c>
      <c r="T51" s="19">
        <v>4</v>
      </c>
      <c r="U51" s="19">
        <v>0</v>
      </c>
      <c r="V51" s="1">
        <v>0</v>
      </c>
      <c r="W51" s="19">
        <v>0</v>
      </c>
      <c r="X51" s="7">
        <v>4</v>
      </c>
      <c r="Y51" s="7">
        <v>4</v>
      </c>
      <c r="Z51" s="1"/>
      <c r="AA51" s="1"/>
      <c r="AB51" s="1"/>
      <c r="AC51" s="1"/>
      <c r="AD51" s="1"/>
      <c r="AE51" s="1"/>
      <c r="AF51" s="52">
        <f t="shared" si="0"/>
        <v>0</v>
      </c>
      <c r="AG51" s="54">
        <v>0</v>
      </c>
      <c r="AH51" s="54">
        <v>0</v>
      </c>
      <c r="AI51" s="54">
        <v>0</v>
      </c>
      <c r="AJ51" s="7"/>
      <c r="AK51" s="1">
        <v>1</v>
      </c>
      <c r="AL51" s="1">
        <v>3</v>
      </c>
      <c r="AM51" s="1"/>
      <c r="AN51" s="1"/>
      <c r="AO51" s="1" t="s">
        <v>186</v>
      </c>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s="19" customFormat="1" ht="73.5" customHeight="1" x14ac:dyDescent="0.3">
      <c r="A52" s="30" t="s">
        <v>376</v>
      </c>
      <c r="B52" s="30" t="s">
        <v>163</v>
      </c>
      <c r="C52" s="25" t="s">
        <v>174</v>
      </c>
      <c r="D52" s="58">
        <v>10014001275</v>
      </c>
      <c r="E52" s="75" t="s">
        <v>377</v>
      </c>
      <c r="F52" s="14" t="s">
        <v>378</v>
      </c>
      <c r="G52" s="22">
        <v>42795</v>
      </c>
      <c r="H52" s="6">
        <v>43891</v>
      </c>
      <c r="I52" s="1">
        <v>0.35</v>
      </c>
      <c r="J52" s="1"/>
      <c r="K52" s="14" t="s">
        <v>379</v>
      </c>
      <c r="L52" s="14" t="s">
        <v>314</v>
      </c>
      <c r="M52" s="14"/>
      <c r="N52" s="14"/>
      <c r="O52" s="14"/>
      <c r="P52" s="14"/>
      <c r="Q52" s="14"/>
      <c r="R52" s="1"/>
      <c r="S52" s="14" t="s">
        <v>186</v>
      </c>
      <c r="T52" s="1">
        <v>1</v>
      </c>
      <c r="U52" s="1">
        <v>0</v>
      </c>
      <c r="V52" s="1">
        <v>1</v>
      </c>
      <c r="W52" s="1">
        <v>0</v>
      </c>
      <c r="X52" s="1">
        <v>1</v>
      </c>
      <c r="Y52" s="1">
        <v>1</v>
      </c>
      <c r="Z52" s="1">
        <v>0</v>
      </c>
      <c r="AA52" s="1"/>
      <c r="AB52" s="1">
        <v>0</v>
      </c>
      <c r="AC52" s="1"/>
      <c r="AD52" s="1"/>
      <c r="AE52" s="1"/>
      <c r="AF52" s="52">
        <f t="shared" si="0"/>
        <v>0</v>
      </c>
      <c r="AG52" s="54">
        <v>0</v>
      </c>
      <c r="AH52" s="54">
        <v>0</v>
      </c>
      <c r="AI52" s="54">
        <v>0</v>
      </c>
      <c r="AJ52" s="9"/>
      <c r="AK52" s="1"/>
      <c r="AL52" s="1"/>
      <c r="AM52" s="1"/>
      <c r="AN52" s="1"/>
      <c r="AO52" s="1" t="s">
        <v>186</v>
      </c>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s="19" customFormat="1" ht="69.75" customHeight="1" x14ac:dyDescent="0.3">
      <c r="A53" s="30" t="s">
        <v>380</v>
      </c>
      <c r="B53" s="24" t="s">
        <v>163</v>
      </c>
      <c r="C53" s="25" t="s">
        <v>174</v>
      </c>
      <c r="D53" s="29"/>
      <c r="E53" s="75" t="s">
        <v>381</v>
      </c>
      <c r="F53" s="14" t="s">
        <v>382</v>
      </c>
      <c r="G53" s="22">
        <v>42797</v>
      </c>
      <c r="H53" s="6">
        <v>43893</v>
      </c>
      <c r="I53" s="1">
        <v>0.11</v>
      </c>
      <c r="J53" s="1"/>
      <c r="K53" s="1" t="s">
        <v>177</v>
      </c>
      <c r="L53" s="14" t="s">
        <v>177</v>
      </c>
      <c r="M53" s="14"/>
      <c r="N53" s="14"/>
      <c r="O53" s="14"/>
      <c r="P53" s="14"/>
      <c r="Q53" s="14"/>
      <c r="R53" s="4" t="s">
        <v>240</v>
      </c>
      <c r="S53" s="9" t="s">
        <v>186</v>
      </c>
      <c r="T53" s="1">
        <v>1</v>
      </c>
      <c r="U53" s="1">
        <v>0</v>
      </c>
      <c r="V53" s="7">
        <v>0</v>
      </c>
      <c r="W53" s="1">
        <v>0</v>
      </c>
      <c r="X53" s="7">
        <v>1</v>
      </c>
      <c r="Y53" s="7">
        <v>1</v>
      </c>
      <c r="Z53" s="1"/>
      <c r="AA53" s="1"/>
      <c r="AB53" s="1"/>
      <c r="AC53" s="9"/>
      <c r="AD53" s="9"/>
      <c r="AE53" s="9"/>
      <c r="AF53" s="52">
        <f t="shared" si="0"/>
        <v>0</v>
      </c>
      <c r="AG53" s="54">
        <v>0</v>
      </c>
      <c r="AH53" s="54">
        <v>0</v>
      </c>
      <c r="AI53" s="54">
        <v>0</v>
      </c>
      <c r="AJ53" s="9"/>
      <c r="AK53" s="1"/>
      <c r="AL53" s="1">
        <v>1</v>
      </c>
      <c r="AM53" s="1"/>
      <c r="AN53" s="1"/>
      <c r="AO53" s="1" t="s">
        <v>186</v>
      </c>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1:73" s="19" customFormat="1" ht="104.25" customHeight="1" x14ac:dyDescent="0.3">
      <c r="A54" s="26" t="s">
        <v>186</v>
      </c>
      <c r="B54" s="30" t="s">
        <v>163</v>
      </c>
      <c r="C54" s="25" t="s">
        <v>174</v>
      </c>
      <c r="D54" s="58">
        <v>10014000406</v>
      </c>
      <c r="E54" s="75" t="s">
        <v>383</v>
      </c>
      <c r="F54" s="14" t="s">
        <v>384</v>
      </c>
      <c r="G54" s="22">
        <v>42808</v>
      </c>
      <c r="H54" s="6">
        <v>43904</v>
      </c>
      <c r="I54" s="1">
        <v>0.16</v>
      </c>
      <c r="J54" s="1"/>
      <c r="K54" s="11" t="s">
        <v>222</v>
      </c>
      <c r="L54" s="14" t="s">
        <v>361</v>
      </c>
      <c r="M54" s="14"/>
      <c r="N54" s="14"/>
      <c r="O54" s="14"/>
      <c r="P54" s="14"/>
      <c r="Q54" s="14"/>
      <c r="R54" s="1"/>
      <c r="S54" s="14" t="s">
        <v>186</v>
      </c>
      <c r="T54" s="1">
        <v>1</v>
      </c>
      <c r="U54" s="1">
        <v>0</v>
      </c>
      <c r="V54" s="1">
        <v>1</v>
      </c>
      <c r="W54" s="1">
        <v>0</v>
      </c>
      <c r="X54" s="1">
        <v>1</v>
      </c>
      <c r="Y54" s="1">
        <v>1</v>
      </c>
      <c r="Z54" s="1">
        <v>0</v>
      </c>
      <c r="AA54" s="1"/>
      <c r="AB54" s="1">
        <v>0</v>
      </c>
      <c r="AC54" s="38"/>
      <c r="AD54" s="38"/>
      <c r="AE54" s="38"/>
      <c r="AF54" s="52">
        <f t="shared" si="0"/>
        <v>0</v>
      </c>
      <c r="AG54" s="54">
        <v>0</v>
      </c>
      <c r="AH54" s="54">
        <v>0</v>
      </c>
      <c r="AI54" s="54">
        <v>0</v>
      </c>
      <c r="AJ54" s="9"/>
      <c r="AK54" s="38"/>
      <c r="AL54" s="38"/>
      <c r="AM54" s="13">
        <v>1</v>
      </c>
      <c r="AN54" s="13"/>
      <c r="AO54" s="1" t="s">
        <v>186</v>
      </c>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row>
    <row r="55" spans="1:73" s="1" customFormat="1" ht="65.25" customHeight="1" x14ac:dyDescent="0.3">
      <c r="A55" s="30" t="s">
        <v>385</v>
      </c>
      <c r="B55" s="30" t="s">
        <v>163</v>
      </c>
      <c r="C55" s="25" t="s">
        <v>174</v>
      </c>
      <c r="D55" s="58">
        <v>10014000030</v>
      </c>
      <c r="E55" s="75" t="s">
        <v>386</v>
      </c>
      <c r="F55" s="14" t="s">
        <v>387</v>
      </c>
      <c r="G55" s="22">
        <v>42808</v>
      </c>
      <c r="H55" s="6">
        <v>43904</v>
      </c>
      <c r="I55" s="1">
        <v>0.99</v>
      </c>
      <c r="K55" s="14" t="s">
        <v>313</v>
      </c>
      <c r="L55" s="14" t="s">
        <v>313</v>
      </c>
      <c r="M55" s="14"/>
      <c r="N55" s="14"/>
      <c r="O55" s="14" t="s">
        <v>185</v>
      </c>
      <c r="P55" s="14"/>
      <c r="Q55" s="14"/>
      <c r="S55" s="14" t="s">
        <v>186</v>
      </c>
      <c r="T55" s="1">
        <v>1</v>
      </c>
      <c r="U55" s="1">
        <v>1</v>
      </c>
      <c r="V55" s="1">
        <v>0</v>
      </c>
      <c r="W55" s="1">
        <v>0</v>
      </c>
      <c r="X55" s="1">
        <v>1</v>
      </c>
      <c r="Y55" s="1">
        <v>0</v>
      </c>
      <c r="Z55" s="1">
        <v>0</v>
      </c>
      <c r="AB55" s="1">
        <v>0</v>
      </c>
      <c r="AF55" s="52">
        <f t="shared" si="0"/>
        <v>0</v>
      </c>
      <c r="AG55" s="54">
        <v>0</v>
      </c>
      <c r="AH55" s="54">
        <v>0</v>
      </c>
      <c r="AI55" s="54">
        <v>0</v>
      </c>
      <c r="AJ55" s="9"/>
      <c r="AO55" s="1" t="s">
        <v>186</v>
      </c>
      <c r="AP55" s="19"/>
    </row>
    <row r="56" spans="1:73" s="1" customFormat="1" ht="45.75" customHeight="1" x14ac:dyDescent="0.3">
      <c r="A56" s="27" t="s">
        <v>388</v>
      </c>
      <c r="B56" s="30" t="s">
        <v>163</v>
      </c>
      <c r="C56" s="25" t="s">
        <v>174</v>
      </c>
      <c r="D56" s="29">
        <v>200000910343</v>
      </c>
      <c r="E56" s="19" t="s">
        <v>389</v>
      </c>
      <c r="F56" s="19" t="s">
        <v>390</v>
      </c>
      <c r="G56" s="68">
        <v>42815</v>
      </c>
      <c r="H56" s="51">
        <v>43911</v>
      </c>
      <c r="I56" s="19">
        <v>0.28000000000000003</v>
      </c>
      <c r="J56" s="19"/>
      <c r="K56" s="19" t="s">
        <v>177</v>
      </c>
      <c r="L56" s="19" t="s">
        <v>177</v>
      </c>
      <c r="M56" s="19"/>
      <c r="N56" s="19"/>
      <c r="O56" s="19"/>
      <c r="P56" s="19"/>
      <c r="Q56" s="19" t="s">
        <v>191</v>
      </c>
      <c r="R56" s="19"/>
      <c r="S56" s="19" t="s">
        <v>170</v>
      </c>
      <c r="T56" s="19">
        <v>2</v>
      </c>
      <c r="U56" s="19">
        <v>0</v>
      </c>
      <c r="V56" s="19">
        <v>2</v>
      </c>
      <c r="W56" s="19">
        <v>2</v>
      </c>
      <c r="X56" s="19">
        <v>0</v>
      </c>
      <c r="Y56" s="19">
        <v>0</v>
      </c>
      <c r="Z56" s="19">
        <v>0</v>
      </c>
      <c r="AA56" s="19"/>
      <c r="AB56" s="19">
        <v>2</v>
      </c>
      <c r="AC56" s="19"/>
      <c r="AD56" s="19"/>
      <c r="AE56" s="19"/>
      <c r="AF56" s="52">
        <f t="shared" si="0"/>
        <v>2</v>
      </c>
      <c r="AG56" s="54">
        <v>0</v>
      </c>
      <c r="AH56" s="54">
        <v>0</v>
      </c>
      <c r="AI56" s="54">
        <v>0</v>
      </c>
      <c r="AJ56" s="20"/>
      <c r="AK56" s="19"/>
      <c r="AL56" s="19"/>
      <c r="AM56" s="19"/>
      <c r="AN56" s="19"/>
      <c r="AO56" s="19" t="s">
        <v>391</v>
      </c>
    </row>
    <row r="57" spans="1:73" s="1" customFormat="1" ht="77.25" customHeight="1" x14ac:dyDescent="0.3">
      <c r="A57" s="26" t="s">
        <v>186</v>
      </c>
      <c r="B57" s="30" t="s">
        <v>163</v>
      </c>
      <c r="C57" s="25" t="s">
        <v>174</v>
      </c>
      <c r="D57" s="57"/>
      <c r="E57" s="48" t="s">
        <v>392</v>
      </c>
      <c r="F57" s="4" t="s">
        <v>393</v>
      </c>
      <c r="G57" s="5">
        <v>42829</v>
      </c>
      <c r="H57" s="6">
        <v>43925</v>
      </c>
      <c r="I57" s="1">
        <v>0.37</v>
      </c>
      <c r="K57" s="4" t="s">
        <v>222</v>
      </c>
      <c r="L57" s="4" t="s">
        <v>361</v>
      </c>
      <c r="M57" s="4"/>
      <c r="N57" s="4"/>
      <c r="O57" s="4"/>
      <c r="P57" s="4"/>
      <c r="Q57" s="4"/>
      <c r="S57" s="4" t="s">
        <v>186</v>
      </c>
      <c r="T57" s="4">
        <v>1</v>
      </c>
      <c r="U57" s="4">
        <v>0</v>
      </c>
      <c r="V57" s="4">
        <v>1</v>
      </c>
      <c r="W57" s="4">
        <v>0</v>
      </c>
      <c r="X57" s="1">
        <v>1</v>
      </c>
      <c r="Y57" s="1">
        <v>1</v>
      </c>
      <c r="Z57" s="4">
        <v>0</v>
      </c>
      <c r="AA57" s="4"/>
      <c r="AB57" s="1">
        <v>0</v>
      </c>
      <c r="AC57" s="7"/>
      <c r="AD57" s="7"/>
      <c r="AE57" s="7"/>
      <c r="AF57" s="52">
        <f t="shared" si="0"/>
        <v>0</v>
      </c>
      <c r="AG57" s="54">
        <v>0</v>
      </c>
      <c r="AH57" s="54">
        <v>0</v>
      </c>
      <c r="AI57" s="54">
        <v>0</v>
      </c>
      <c r="AJ57" s="9"/>
      <c r="AK57" s="7"/>
      <c r="AL57" s="7"/>
      <c r="AM57" s="7">
        <v>1</v>
      </c>
      <c r="AN57" s="7"/>
      <c r="AO57" s="1" t="s">
        <v>186</v>
      </c>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row>
    <row r="58" spans="1:73" s="1" customFormat="1" ht="68.25" customHeight="1" x14ac:dyDescent="0.3">
      <c r="A58" s="27" t="s">
        <v>394</v>
      </c>
      <c r="B58" s="30" t="s">
        <v>163</v>
      </c>
      <c r="C58" s="25" t="s">
        <v>164</v>
      </c>
      <c r="D58" s="61"/>
      <c r="E58" s="69" t="s">
        <v>395</v>
      </c>
      <c r="F58" s="69" t="s">
        <v>396</v>
      </c>
      <c r="G58" s="70">
        <v>42877</v>
      </c>
      <c r="H58" s="71">
        <v>43607</v>
      </c>
      <c r="I58" s="69">
        <v>6.78</v>
      </c>
      <c r="J58" s="69"/>
      <c r="K58" s="69" t="s">
        <v>222</v>
      </c>
      <c r="L58" s="69" t="s">
        <v>223</v>
      </c>
      <c r="M58" s="14" t="s">
        <v>169</v>
      </c>
      <c r="N58" s="14"/>
      <c r="O58" s="69"/>
      <c r="P58" s="69"/>
      <c r="Q58" s="69"/>
      <c r="R58" s="69" t="s">
        <v>240</v>
      </c>
      <c r="S58" s="69" t="s">
        <v>186</v>
      </c>
      <c r="T58" s="69">
        <v>75</v>
      </c>
      <c r="U58" s="69">
        <v>0</v>
      </c>
      <c r="V58" s="69">
        <v>75</v>
      </c>
      <c r="W58" s="69">
        <v>6</v>
      </c>
      <c r="X58" s="69">
        <v>69</v>
      </c>
      <c r="Y58" s="69">
        <v>69</v>
      </c>
      <c r="Z58" s="69">
        <v>0</v>
      </c>
      <c r="AA58" s="19">
        <v>0</v>
      </c>
      <c r="AB58" s="19">
        <v>0</v>
      </c>
      <c r="AC58" s="19">
        <v>0</v>
      </c>
      <c r="AD58" s="19"/>
      <c r="AE58" s="19"/>
      <c r="AF58" s="52">
        <f t="shared" si="0"/>
        <v>0</v>
      </c>
      <c r="AG58" s="54">
        <v>0</v>
      </c>
      <c r="AH58" s="54">
        <v>0</v>
      </c>
      <c r="AI58" s="54">
        <v>0</v>
      </c>
      <c r="AJ58" s="19"/>
      <c r="AK58" s="19">
        <v>4</v>
      </c>
      <c r="AL58" s="19">
        <v>31</v>
      </c>
      <c r="AM58" s="19">
        <v>34</v>
      </c>
      <c r="AN58" s="19">
        <v>6</v>
      </c>
      <c r="AO58" s="1" t="s">
        <v>186</v>
      </c>
      <c r="AP58" s="1">
        <v>23</v>
      </c>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16"/>
      <c r="BS58" s="16"/>
      <c r="BT58" s="16"/>
      <c r="BU58" s="16"/>
    </row>
    <row r="59" spans="1:73" s="19" customFormat="1" ht="68.25" customHeight="1" x14ac:dyDescent="0.3">
      <c r="A59" s="25" t="s">
        <v>399</v>
      </c>
      <c r="B59" s="30" t="s">
        <v>163</v>
      </c>
      <c r="C59" s="25" t="s">
        <v>174</v>
      </c>
      <c r="D59" s="29"/>
      <c r="E59" s="19" t="s">
        <v>400</v>
      </c>
      <c r="F59" s="1" t="s">
        <v>401</v>
      </c>
      <c r="G59" s="10">
        <v>42923</v>
      </c>
      <c r="H59" s="6">
        <v>44019</v>
      </c>
      <c r="I59" s="1">
        <v>0.39</v>
      </c>
      <c r="J59" s="1"/>
      <c r="K59" s="1" t="s">
        <v>342</v>
      </c>
      <c r="L59" s="1" t="s">
        <v>177</v>
      </c>
      <c r="M59" s="1"/>
      <c r="N59" s="1"/>
      <c r="O59" s="1" t="s">
        <v>185</v>
      </c>
      <c r="P59" s="1"/>
      <c r="Q59" s="1"/>
      <c r="R59" s="1"/>
      <c r="S59" s="1" t="s">
        <v>186</v>
      </c>
      <c r="T59" s="1">
        <v>1</v>
      </c>
      <c r="U59" s="1">
        <v>1</v>
      </c>
      <c r="V59" s="1">
        <v>0</v>
      </c>
      <c r="W59" s="1">
        <v>0</v>
      </c>
      <c r="X59" s="1">
        <v>1</v>
      </c>
      <c r="Y59" s="1">
        <v>0</v>
      </c>
      <c r="Z59" s="1">
        <v>0</v>
      </c>
      <c r="AA59" s="1"/>
      <c r="AB59" s="1">
        <v>0</v>
      </c>
      <c r="AC59" s="1"/>
      <c r="AD59" s="1"/>
      <c r="AE59" s="1"/>
      <c r="AF59" s="52">
        <f t="shared" si="0"/>
        <v>0</v>
      </c>
      <c r="AG59" s="54">
        <v>0</v>
      </c>
      <c r="AH59" s="54">
        <v>0</v>
      </c>
      <c r="AI59" s="54">
        <v>0</v>
      </c>
      <c r="AJ59" s="9"/>
      <c r="AK59" s="1"/>
      <c r="AL59" s="1"/>
      <c r="AM59" s="1"/>
      <c r="AN59" s="1"/>
      <c r="AO59" s="1" t="s">
        <v>186</v>
      </c>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row>
    <row r="60" spans="1:73" s="1" customFormat="1" ht="114.75" customHeight="1" x14ac:dyDescent="0.3">
      <c r="A60" s="24" t="s">
        <v>402</v>
      </c>
      <c r="B60" s="30" t="s">
        <v>163</v>
      </c>
      <c r="C60" s="25" t="s">
        <v>174</v>
      </c>
      <c r="D60" s="57"/>
      <c r="E60" s="48" t="s">
        <v>403</v>
      </c>
      <c r="F60" s="4" t="s">
        <v>404</v>
      </c>
      <c r="G60" s="5">
        <v>42934</v>
      </c>
      <c r="H60" s="6">
        <v>44030</v>
      </c>
      <c r="I60" s="1">
        <v>0.08</v>
      </c>
      <c r="K60" s="4" t="s">
        <v>253</v>
      </c>
      <c r="L60" s="4" t="s">
        <v>168</v>
      </c>
      <c r="M60" s="4"/>
      <c r="N60" s="4"/>
      <c r="O60" s="4"/>
      <c r="P60" s="4"/>
      <c r="Q60" s="4"/>
      <c r="S60" s="4" t="s">
        <v>186</v>
      </c>
      <c r="T60" s="7">
        <v>1</v>
      </c>
      <c r="U60" s="4">
        <v>0</v>
      </c>
      <c r="V60" s="7">
        <v>1</v>
      </c>
      <c r="W60" s="7">
        <v>0</v>
      </c>
      <c r="X60" s="7">
        <v>1</v>
      </c>
      <c r="Y60" s="7">
        <v>1</v>
      </c>
      <c r="Z60" s="4">
        <v>0</v>
      </c>
      <c r="AA60" s="4"/>
      <c r="AB60" s="1">
        <v>0</v>
      </c>
      <c r="AF60" s="52">
        <f t="shared" si="0"/>
        <v>0</v>
      </c>
      <c r="AG60" s="54">
        <v>0</v>
      </c>
      <c r="AH60" s="54">
        <v>0</v>
      </c>
      <c r="AI60" s="54">
        <v>0</v>
      </c>
      <c r="AJ60" s="9"/>
      <c r="AM60" s="1">
        <v>1</v>
      </c>
      <c r="AO60" s="1" t="s">
        <v>186</v>
      </c>
    </row>
    <row r="61" spans="1:73" s="1" customFormat="1" ht="75.75" customHeight="1" x14ac:dyDescent="0.3">
      <c r="A61" s="24" t="s">
        <v>405</v>
      </c>
      <c r="B61" s="30" t="s">
        <v>163</v>
      </c>
      <c r="C61" s="25" t="s">
        <v>174</v>
      </c>
      <c r="D61" s="57"/>
      <c r="E61" s="48" t="s">
        <v>406</v>
      </c>
      <c r="F61" s="4" t="s">
        <v>407</v>
      </c>
      <c r="G61" s="5">
        <v>42934</v>
      </c>
      <c r="H61" s="6">
        <v>44030</v>
      </c>
      <c r="I61" s="1">
        <v>0.14000000000000001</v>
      </c>
      <c r="K61" s="4" t="s">
        <v>222</v>
      </c>
      <c r="L61" s="4" t="s">
        <v>296</v>
      </c>
      <c r="M61" s="4"/>
      <c r="N61" s="4"/>
      <c r="O61" s="4"/>
      <c r="P61" s="4"/>
      <c r="Q61" s="4"/>
      <c r="S61" s="4" t="s">
        <v>186</v>
      </c>
      <c r="T61" s="4">
        <v>2</v>
      </c>
      <c r="U61" s="4">
        <v>0</v>
      </c>
      <c r="V61" s="4">
        <v>2</v>
      </c>
      <c r="W61" s="4">
        <v>0</v>
      </c>
      <c r="X61" s="1">
        <v>2</v>
      </c>
      <c r="Y61" s="1">
        <v>2</v>
      </c>
      <c r="Z61" s="4">
        <v>0</v>
      </c>
      <c r="AA61" s="4"/>
      <c r="AB61" s="1">
        <v>0</v>
      </c>
      <c r="AF61" s="52">
        <f t="shared" si="0"/>
        <v>0</v>
      </c>
      <c r="AG61" s="54">
        <v>0</v>
      </c>
      <c r="AH61" s="54">
        <v>0</v>
      </c>
      <c r="AI61" s="54">
        <v>0</v>
      </c>
      <c r="AJ61" s="9"/>
      <c r="AN61" s="1">
        <v>2</v>
      </c>
      <c r="AO61" s="1" t="s">
        <v>186</v>
      </c>
    </row>
    <row r="62" spans="1:73" s="19" customFormat="1" ht="94.5" customHeight="1" x14ac:dyDescent="0.3">
      <c r="A62" s="208" t="s">
        <v>408</v>
      </c>
      <c r="B62" s="209" t="s">
        <v>163</v>
      </c>
      <c r="C62" s="210" t="s">
        <v>174</v>
      </c>
      <c r="D62" s="211"/>
      <c r="E62" s="210" t="s">
        <v>409</v>
      </c>
      <c r="F62" s="210" t="s">
        <v>410</v>
      </c>
      <c r="G62" s="212">
        <v>42941</v>
      </c>
      <c r="H62" s="213">
        <v>44037</v>
      </c>
      <c r="I62" s="210">
        <v>0.56000000000000005</v>
      </c>
      <c r="J62" s="210"/>
      <c r="K62" s="210" t="s">
        <v>190</v>
      </c>
      <c r="L62" s="210" t="s">
        <v>177</v>
      </c>
      <c r="M62" s="210"/>
      <c r="N62" s="210" t="s">
        <v>411</v>
      </c>
      <c r="O62" s="210"/>
      <c r="P62" s="210"/>
      <c r="Q62" s="210"/>
      <c r="R62" s="210"/>
      <c r="S62" s="214" t="s">
        <v>412</v>
      </c>
      <c r="T62" s="214">
        <v>1</v>
      </c>
      <c r="U62" s="214">
        <v>1</v>
      </c>
      <c r="V62" s="214">
        <v>0</v>
      </c>
      <c r="W62" s="214">
        <v>0</v>
      </c>
      <c r="X62" s="214">
        <v>0</v>
      </c>
      <c r="Y62" s="214">
        <v>0</v>
      </c>
      <c r="Z62" s="214">
        <v>0</v>
      </c>
      <c r="AA62" s="214"/>
      <c r="AB62" s="214">
        <v>0</v>
      </c>
      <c r="AC62" s="210"/>
      <c r="AD62" s="210"/>
      <c r="AE62" s="210"/>
      <c r="AF62" s="52">
        <f t="shared" si="0"/>
        <v>0</v>
      </c>
      <c r="AG62" s="215">
        <v>0</v>
      </c>
      <c r="AH62" s="215">
        <v>0</v>
      </c>
      <c r="AI62" s="215">
        <v>0</v>
      </c>
      <c r="AJ62" s="216"/>
      <c r="AK62" s="210"/>
      <c r="AL62" s="210"/>
      <c r="AM62" s="210"/>
      <c r="AN62" s="210"/>
      <c r="AO62" s="210" t="s">
        <v>413</v>
      </c>
      <c r="AP62" s="210"/>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s="1" customFormat="1" ht="84.75" customHeight="1" x14ac:dyDescent="0.3">
      <c r="A63" s="30" t="s">
        <v>414</v>
      </c>
      <c r="B63" s="30" t="s">
        <v>163</v>
      </c>
      <c r="C63" s="25" t="s">
        <v>174</v>
      </c>
      <c r="D63" s="58"/>
      <c r="E63" s="75" t="s">
        <v>415</v>
      </c>
      <c r="F63" s="14" t="s">
        <v>416</v>
      </c>
      <c r="G63" s="22">
        <v>42942</v>
      </c>
      <c r="H63" s="6">
        <v>44038</v>
      </c>
      <c r="I63" s="1">
        <v>0.28999999999999998</v>
      </c>
      <c r="K63" s="14" t="s">
        <v>313</v>
      </c>
      <c r="L63" s="14" t="s">
        <v>313</v>
      </c>
      <c r="M63" s="14"/>
      <c r="N63" s="14"/>
      <c r="O63" s="14"/>
      <c r="P63" s="14"/>
      <c r="Q63" s="14"/>
      <c r="S63" s="14" t="s">
        <v>186</v>
      </c>
      <c r="T63" s="1">
        <v>3</v>
      </c>
      <c r="U63" s="1">
        <v>1</v>
      </c>
      <c r="V63" s="1">
        <v>2</v>
      </c>
      <c r="W63" s="1">
        <v>0</v>
      </c>
      <c r="X63" s="1">
        <v>2</v>
      </c>
      <c r="Y63" s="1">
        <v>2</v>
      </c>
      <c r="Z63" s="1">
        <v>0</v>
      </c>
      <c r="AB63" s="1">
        <v>0</v>
      </c>
      <c r="AC63" s="19"/>
      <c r="AD63" s="19"/>
      <c r="AE63" s="19"/>
      <c r="AF63" s="52">
        <f t="shared" si="0"/>
        <v>0</v>
      </c>
      <c r="AG63" s="54">
        <v>0</v>
      </c>
      <c r="AH63" s="54">
        <v>0</v>
      </c>
      <c r="AI63" s="54">
        <v>0</v>
      </c>
      <c r="AJ63" s="9"/>
      <c r="AM63" s="1">
        <v>2</v>
      </c>
      <c r="AO63" s="1" t="s">
        <v>186</v>
      </c>
      <c r="BN63" s="15"/>
      <c r="BO63" s="15"/>
      <c r="BP63" s="15"/>
      <c r="BQ63" s="15"/>
      <c r="BR63" s="15"/>
      <c r="BS63" s="15"/>
      <c r="BT63" s="15"/>
      <c r="BU63" s="15"/>
    </row>
    <row r="64" spans="1:73" s="15" customFormat="1" ht="133.94999999999999" customHeight="1" x14ac:dyDescent="0.3">
      <c r="A64" s="25" t="s">
        <v>417</v>
      </c>
      <c r="B64" s="30" t="s">
        <v>163</v>
      </c>
      <c r="C64" s="25" t="s">
        <v>174</v>
      </c>
      <c r="D64" s="29"/>
      <c r="E64" s="19" t="s">
        <v>418</v>
      </c>
      <c r="F64" s="19" t="s">
        <v>419</v>
      </c>
      <c r="G64" s="68">
        <v>42944</v>
      </c>
      <c r="H64" s="19" t="s">
        <v>420</v>
      </c>
      <c r="I64" s="19">
        <v>0.21</v>
      </c>
      <c r="J64" s="19"/>
      <c r="K64" s="19" t="s">
        <v>421</v>
      </c>
      <c r="L64" s="19" t="s">
        <v>314</v>
      </c>
      <c r="M64" s="19"/>
      <c r="N64" s="19"/>
      <c r="O64" s="19"/>
      <c r="P64" s="19"/>
      <c r="Q64" s="19"/>
      <c r="R64" s="19"/>
      <c r="S64" s="19" t="s">
        <v>170</v>
      </c>
      <c r="T64" s="19">
        <v>1</v>
      </c>
      <c r="U64" s="19">
        <v>0</v>
      </c>
      <c r="V64" s="19">
        <v>1</v>
      </c>
      <c r="W64" s="19">
        <v>1</v>
      </c>
      <c r="X64" s="19">
        <v>0</v>
      </c>
      <c r="Y64" s="19">
        <v>0</v>
      </c>
      <c r="Z64" s="19">
        <v>0</v>
      </c>
      <c r="AA64" s="19"/>
      <c r="AB64" s="19">
        <v>1</v>
      </c>
      <c r="AC64" s="20"/>
      <c r="AD64" s="20"/>
      <c r="AE64" s="20"/>
      <c r="AF64" s="52">
        <f t="shared" si="0"/>
        <v>1</v>
      </c>
      <c r="AG64" s="54">
        <v>0</v>
      </c>
      <c r="AH64" s="54">
        <v>0</v>
      </c>
      <c r="AI64" s="54">
        <v>0</v>
      </c>
      <c r="AJ64" s="20"/>
      <c r="AK64" s="20"/>
      <c r="AL64" s="20"/>
      <c r="AM64" s="20"/>
      <c r="AN64" s="20"/>
      <c r="AO64" s="19" t="s">
        <v>422</v>
      </c>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row>
    <row r="65" spans="1:73" s="15" customFormat="1" ht="75" customHeight="1" x14ac:dyDescent="0.3">
      <c r="A65" s="24" t="s">
        <v>423</v>
      </c>
      <c r="B65" s="30" t="s">
        <v>163</v>
      </c>
      <c r="C65" s="25" t="s">
        <v>174</v>
      </c>
      <c r="D65" s="57">
        <v>100091627837</v>
      </c>
      <c r="E65" s="48" t="s">
        <v>424</v>
      </c>
      <c r="F65" s="4" t="s">
        <v>425</v>
      </c>
      <c r="G65" s="5">
        <v>42950</v>
      </c>
      <c r="H65" s="6">
        <v>44046</v>
      </c>
      <c r="I65" s="1">
        <v>0.03</v>
      </c>
      <c r="J65" s="1"/>
      <c r="K65" s="4" t="s">
        <v>113</v>
      </c>
      <c r="L65" s="4" t="s">
        <v>113</v>
      </c>
      <c r="M65" s="4"/>
      <c r="N65" s="4"/>
      <c r="O65" s="4"/>
      <c r="P65" s="4"/>
      <c r="Q65" s="4"/>
      <c r="R65" s="1"/>
      <c r="S65" s="4" t="s">
        <v>186</v>
      </c>
      <c r="T65" s="4">
        <v>2</v>
      </c>
      <c r="U65" s="1">
        <v>1</v>
      </c>
      <c r="V65" s="4">
        <v>1</v>
      </c>
      <c r="W65" s="4">
        <v>0</v>
      </c>
      <c r="X65" s="4">
        <v>1</v>
      </c>
      <c r="Y65" s="4">
        <v>1</v>
      </c>
      <c r="Z65" s="4">
        <v>0</v>
      </c>
      <c r="AA65" s="4"/>
      <c r="AB65" s="1">
        <v>0</v>
      </c>
      <c r="AC65" s="121"/>
      <c r="AD65" s="121"/>
      <c r="AE65" s="121"/>
      <c r="AF65" s="52">
        <f t="shared" si="0"/>
        <v>0</v>
      </c>
      <c r="AG65" s="54">
        <v>0</v>
      </c>
      <c r="AH65" s="54">
        <v>0</v>
      </c>
      <c r="AI65" s="54">
        <v>0</v>
      </c>
      <c r="AJ65" s="9"/>
      <c r="AK65" s="122"/>
      <c r="AL65" s="123"/>
      <c r="AM65" s="13">
        <v>1</v>
      </c>
      <c r="AN65" s="13"/>
      <c r="AO65" s="1" t="s">
        <v>186</v>
      </c>
      <c r="AP65" s="38"/>
      <c r="AQ65" s="38"/>
      <c r="AR65" s="38"/>
      <c r="AS65" s="38"/>
      <c r="AT65" s="38"/>
      <c r="AU65" s="38"/>
      <c r="AV65" s="38"/>
      <c r="AW65" s="38"/>
      <c r="AX65" s="38"/>
      <c r="AY65" s="38"/>
      <c r="AZ65" s="124"/>
      <c r="BA65" s="124"/>
      <c r="BB65" s="124"/>
      <c r="BC65" s="124"/>
      <c r="BD65" s="124"/>
      <c r="BE65" s="124"/>
      <c r="BF65" s="124"/>
      <c r="BG65" s="124"/>
      <c r="BH65" s="124"/>
      <c r="BI65" s="124"/>
      <c r="BJ65" s="124"/>
      <c r="BK65" s="124"/>
      <c r="BL65" s="124"/>
      <c r="BM65" s="124"/>
      <c r="BN65" s="124"/>
      <c r="BO65" s="124"/>
      <c r="BP65" s="124"/>
      <c r="BQ65" s="124"/>
      <c r="BR65" s="124"/>
      <c r="BS65" s="124"/>
      <c r="BT65" s="124"/>
      <c r="BU65" s="124"/>
    </row>
    <row r="66" spans="1:73" s="15" customFormat="1" ht="108" customHeight="1" x14ac:dyDescent="0.3">
      <c r="A66" s="24" t="s">
        <v>426</v>
      </c>
      <c r="B66" s="24" t="s">
        <v>163</v>
      </c>
      <c r="C66" s="25" t="s">
        <v>174</v>
      </c>
      <c r="D66" s="59"/>
      <c r="E66" s="48" t="s">
        <v>427</v>
      </c>
      <c r="F66" s="4" t="s">
        <v>428</v>
      </c>
      <c r="G66" s="5">
        <v>42956</v>
      </c>
      <c r="H66" s="6">
        <v>44052</v>
      </c>
      <c r="I66" s="1">
        <v>0.25</v>
      </c>
      <c r="J66" s="1"/>
      <c r="K66" s="4" t="s">
        <v>208</v>
      </c>
      <c r="L66" s="4" t="s">
        <v>208</v>
      </c>
      <c r="M66" s="4"/>
      <c r="N66" s="4"/>
      <c r="O66" s="4"/>
      <c r="P66" s="4"/>
      <c r="Q66" s="4"/>
      <c r="R66" s="4"/>
      <c r="S66" s="9" t="s">
        <v>186</v>
      </c>
      <c r="T66" s="4">
        <v>2</v>
      </c>
      <c r="U66" s="4">
        <v>1</v>
      </c>
      <c r="V66" s="4">
        <v>1</v>
      </c>
      <c r="W66" s="1">
        <v>0</v>
      </c>
      <c r="X66" s="9">
        <v>1</v>
      </c>
      <c r="Y66" s="9">
        <v>1</v>
      </c>
      <c r="Z66" s="1"/>
      <c r="AA66" s="1"/>
      <c r="AB66" s="9"/>
      <c r="AC66" s="9"/>
      <c r="AD66" s="9"/>
      <c r="AE66" s="9"/>
      <c r="AF66" s="52">
        <f t="shared" si="0"/>
        <v>0</v>
      </c>
      <c r="AG66" s="54">
        <v>0</v>
      </c>
      <c r="AH66" s="54">
        <v>0</v>
      </c>
      <c r="AI66" s="54">
        <v>0</v>
      </c>
      <c r="AJ66" s="9"/>
      <c r="AK66" s="4"/>
      <c r="AL66" s="4">
        <v>1</v>
      </c>
      <c r="AM66" s="9"/>
      <c r="AN66" s="9"/>
      <c r="AO66" s="1" t="s">
        <v>186</v>
      </c>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row>
    <row r="67" spans="1:73" s="19" customFormat="1" ht="55.2" x14ac:dyDescent="0.3">
      <c r="A67" s="24" t="s">
        <v>429</v>
      </c>
      <c r="B67" s="25" t="s">
        <v>163</v>
      </c>
      <c r="C67" s="25" t="s">
        <v>174</v>
      </c>
      <c r="D67" s="57"/>
      <c r="E67" s="48" t="s">
        <v>430</v>
      </c>
      <c r="F67" s="4" t="s">
        <v>431</v>
      </c>
      <c r="G67" s="5">
        <v>42962</v>
      </c>
      <c r="H67" s="6">
        <v>44058</v>
      </c>
      <c r="I67" s="1">
        <v>0.1</v>
      </c>
      <c r="J67" s="1"/>
      <c r="K67" s="4" t="s">
        <v>222</v>
      </c>
      <c r="L67" s="4" t="s">
        <v>361</v>
      </c>
      <c r="M67" s="4"/>
      <c r="N67" s="4"/>
      <c r="O67" s="4"/>
      <c r="P67" s="233" t="s">
        <v>950</v>
      </c>
      <c r="Q67" s="4"/>
      <c r="R67" s="4" t="s">
        <v>240</v>
      </c>
      <c r="S67" s="1" t="s">
        <v>186</v>
      </c>
      <c r="T67" s="4">
        <v>1</v>
      </c>
      <c r="U67" s="4">
        <v>0</v>
      </c>
      <c r="V67" s="1">
        <v>0</v>
      </c>
      <c r="W67" s="4">
        <v>0</v>
      </c>
      <c r="X67" s="7">
        <v>1</v>
      </c>
      <c r="Y67" s="7">
        <v>1</v>
      </c>
      <c r="Z67" s="4"/>
      <c r="AA67" s="1"/>
      <c r="AB67" s="11"/>
      <c r="AC67" s="1"/>
      <c r="AD67" s="1"/>
      <c r="AE67" s="1"/>
      <c r="AF67" s="52">
        <f t="shared" ref="AF67:AF130" si="1">SUM(Z67+AA67+AB67+AC67+AD67+AE67)</f>
        <v>0</v>
      </c>
      <c r="AG67" s="54">
        <v>0</v>
      </c>
      <c r="AH67" s="54">
        <v>0</v>
      </c>
      <c r="AI67" s="54">
        <v>0</v>
      </c>
      <c r="AJ67" s="7"/>
      <c r="AK67" s="1"/>
      <c r="AL67" s="1">
        <v>1</v>
      </c>
      <c r="AM67" s="1"/>
      <c r="AN67" s="1"/>
      <c r="AO67" s="1" t="s">
        <v>186</v>
      </c>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s="1" customFormat="1" ht="66" customHeight="1" x14ac:dyDescent="0.3">
      <c r="A68" s="25" t="s">
        <v>432</v>
      </c>
      <c r="B68" s="30" t="s">
        <v>163</v>
      </c>
      <c r="C68" s="25" t="s">
        <v>174</v>
      </c>
      <c r="D68" s="29"/>
      <c r="E68" s="19" t="s">
        <v>433</v>
      </c>
      <c r="F68" s="1" t="s">
        <v>434</v>
      </c>
      <c r="G68" s="10">
        <v>42963</v>
      </c>
      <c r="H68" s="6">
        <v>44317</v>
      </c>
      <c r="I68" s="1">
        <v>0.27</v>
      </c>
      <c r="K68" s="1" t="s">
        <v>342</v>
      </c>
      <c r="L68" s="1" t="s">
        <v>177</v>
      </c>
      <c r="O68" s="1" t="s">
        <v>185</v>
      </c>
      <c r="S68" s="1" t="s">
        <v>186</v>
      </c>
      <c r="T68" s="1">
        <v>1</v>
      </c>
      <c r="U68" s="1">
        <v>1</v>
      </c>
      <c r="V68" s="1">
        <v>0</v>
      </c>
      <c r="W68" s="1">
        <v>0</v>
      </c>
      <c r="X68" s="1">
        <v>0</v>
      </c>
      <c r="Y68" s="1">
        <v>0</v>
      </c>
      <c r="Z68" s="1">
        <v>0</v>
      </c>
      <c r="AB68" s="1">
        <v>0</v>
      </c>
      <c r="AF68" s="52">
        <f t="shared" si="1"/>
        <v>0</v>
      </c>
      <c r="AG68" s="54">
        <v>0</v>
      </c>
      <c r="AH68" s="54">
        <v>0</v>
      </c>
      <c r="AI68" s="54">
        <v>0</v>
      </c>
      <c r="AJ68" s="9"/>
      <c r="AO68" s="1" t="s">
        <v>186</v>
      </c>
    </row>
    <row r="69" spans="1:73" s="15" customFormat="1" ht="92.25" customHeight="1" x14ac:dyDescent="0.3">
      <c r="A69" s="30" t="s">
        <v>435</v>
      </c>
      <c r="B69" s="25" t="s">
        <v>163</v>
      </c>
      <c r="C69" s="25" t="s">
        <v>174</v>
      </c>
      <c r="D69" s="58" t="s">
        <v>436</v>
      </c>
      <c r="E69" s="75" t="s">
        <v>437</v>
      </c>
      <c r="F69" s="14" t="s">
        <v>438</v>
      </c>
      <c r="G69" s="22">
        <v>42978</v>
      </c>
      <c r="H69" s="6">
        <v>43708</v>
      </c>
      <c r="I69" s="1">
        <v>0.04</v>
      </c>
      <c r="J69" s="1"/>
      <c r="K69" s="14" t="s">
        <v>248</v>
      </c>
      <c r="L69" s="14" t="s">
        <v>248</v>
      </c>
      <c r="M69" s="14"/>
      <c r="N69" s="14"/>
      <c r="O69" s="14"/>
      <c r="P69" s="14"/>
      <c r="Q69" s="14"/>
      <c r="R69" s="14" t="s">
        <v>240</v>
      </c>
      <c r="S69" s="1" t="s">
        <v>186</v>
      </c>
      <c r="T69" s="1">
        <v>1</v>
      </c>
      <c r="U69" s="1">
        <v>0</v>
      </c>
      <c r="V69" s="1">
        <v>0</v>
      </c>
      <c r="W69" s="1">
        <v>0</v>
      </c>
      <c r="X69" s="7">
        <v>1</v>
      </c>
      <c r="Y69" s="7">
        <v>1</v>
      </c>
      <c r="Z69" s="1"/>
      <c r="AA69" s="1"/>
      <c r="AB69" s="1"/>
      <c r="AC69" s="1"/>
      <c r="AD69" s="1"/>
      <c r="AE69" s="1"/>
      <c r="AF69" s="52">
        <f t="shared" si="1"/>
        <v>0</v>
      </c>
      <c r="AG69" s="54">
        <v>0</v>
      </c>
      <c r="AH69" s="54">
        <v>0</v>
      </c>
      <c r="AI69" s="54">
        <v>0</v>
      </c>
      <c r="AJ69" s="7"/>
      <c r="AK69" s="1"/>
      <c r="AL69" s="1">
        <v>1</v>
      </c>
      <c r="AM69" s="1"/>
      <c r="AN69" s="1"/>
      <c r="AO69" s="1" t="s">
        <v>186</v>
      </c>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s="1" customFormat="1" ht="27.6" x14ac:dyDescent="0.3">
      <c r="A70" s="210" t="s">
        <v>439</v>
      </c>
      <c r="B70" s="209" t="s">
        <v>440</v>
      </c>
      <c r="C70" s="210" t="s">
        <v>174</v>
      </c>
      <c r="D70" s="211"/>
      <c r="E70" s="210" t="s">
        <v>441</v>
      </c>
      <c r="F70" s="210" t="s">
        <v>442</v>
      </c>
      <c r="G70" s="212">
        <v>42989</v>
      </c>
      <c r="H70" s="213">
        <v>44317</v>
      </c>
      <c r="I70" s="210">
        <v>0.02</v>
      </c>
      <c r="J70" s="210"/>
      <c r="K70" s="210" t="s">
        <v>200</v>
      </c>
      <c r="L70" s="210" t="s">
        <v>313</v>
      </c>
      <c r="M70" s="210"/>
      <c r="N70" s="210" t="s">
        <v>411</v>
      </c>
      <c r="O70" s="210" t="s">
        <v>185</v>
      </c>
      <c r="P70" s="210"/>
      <c r="Q70" s="210"/>
      <c r="R70" s="210"/>
      <c r="S70" s="210" t="s">
        <v>412</v>
      </c>
      <c r="T70" s="210">
        <v>1</v>
      </c>
      <c r="U70" s="210">
        <v>1</v>
      </c>
      <c r="V70" s="210">
        <v>0</v>
      </c>
      <c r="W70" s="210">
        <v>0</v>
      </c>
      <c r="X70" s="210">
        <v>0</v>
      </c>
      <c r="Y70" s="210">
        <v>0</v>
      </c>
      <c r="Z70" s="210">
        <v>0</v>
      </c>
      <c r="AA70" s="210"/>
      <c r="AB70" s="210">
        <v>0</v>
      </c>
      <c r="AC70" s="216"/>
      <c r="AD70" s="216"/>
      <c r="AE70" s="216"/>
      <c r="AF70" s="52">
        <f t="shared" si="1"/>
        <v>0</v>
      </c>
      <c r="AG70" s="215">
        <v>0</v>
      </c>
      <c r="AH70" s="215">
        <v>0</v>
      </c>
      <c r="AI70" s="215">
        <v>0</v>
      </c>
      <c r="AJ70" s="216"/>
      <c r="AK70" s="217"/>
      <c r="AL70" s="217"/>
      <c r="AM70" s="217"/>
      <c r="AN70" s="217"/>
      <c r="AO70" s="210" t="s">
        <v>443</v>
      </c>
      <c r="AP70" s="216"/>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row>
    <row r="71" spans="1:73" s="1" customFormat="1" ht="51.75" customHeight="1" x14ac:dyDescent="0.3">
      <c r="A71" s="25" t="s">
        <v>444</v>
      </c>
      <c r="B71" s="25" t="s">
        <v>163</v>
      </c>
      <c r="C71" s="25" t="s">
        <v>164</v>
      </c>
      <c r="D71" s="29"/>
      <c r="E71" s="19" t="s">
        <v>445</v>
      </c>
      <c r="F71" s="1" t="s">
        <v>446</v>
      </c>
      <c r="G71" s="10">
        <v>42992</v>
      </c>
      <c r="H71" s="6">
        <v>44088</v>
      </c>
      <c r="I71" s="1">
        <v>1.51</v>
      </c>
      <c r="K71" s="1" t="s">
        <v>421</v>
      </c>
      <c r="L71" s="11" t="s">
        <v>314</v>
      </c>
      <c r="M71" s="11"/>
      <c r="N71" s="11"/>
      <c r="O71" s="11"/>
      <c r="P71" s="11"/>
      <c r="Q71" s="11"/>
      <c r="R71" s="1" t="s">
        <v>240</v>
      </c>
      <c r="S71" s="1" t="s">
        <v>186</v>
      </c>
      <c r="T71" s="1">
        <v>54</v>
      </c>
      <c r="U71" s="1">
        <v>0</v>
      </c>
      <c r="V71" s="7">
        <v>0</v>
      </c>
      <c r="W71" s="1">
        <v>0</v>
      </c>
      <c r="X71" s="1">
        <v>54</v>
      </c>
      <c r="Y71" s="1">
        <v>54</v>
      </c>
      <c r="Z71" s="9"/>
      <c r="AA71" s="9"/>
      <c r="AC71" s="9"/>
      <c r="AD71" s="9"/>
      <c r="AE71" s="9"/>
      <c r="AF71" s="52">
        <f t="shared" si="1"/>
        <v>0</v>
      </c>
      <c r="AG71" s="54">
        <v>0</v>
      </c>
      <c r="AH71" s="54">
        <v>0</v>
      </c>
      <c r="AI71" s="54">
        <v>0</v>
      </c>
      <c r="AK71" s="1">
        <v>11</v>
      </c>
      <c r="AL71" s="1">
        <v>43</v>
      </c>
      <c r="AO71" s="1" t="s">
        <v>186</v>
      </c>
    </row>
    <row r="72" spans="1:73" s="1" customFormat="1" ht="50.25" customHeight="1" x14ac:dyDescent="0.3">
      <c r="A72" s="26" t="s">
        <v>447</v>
      </c>
      <c r="B72" s="30" t="s">
        <v>163</v>
      </c>
      <c r="C72" s="25" t="s">
        <v>174</v>
      </c>
      <c r="D72" s="29"/>
      <c r="E72" s="19" t="s">
        <v>448</v>
      </c>
      <c r="F72" s="19" t="s">
        <v>449</v>
      </c>
      <c r="G72" s="68">
        <v>43011</v>
      </c>
      <c r="H72" s="51">
        <v>44107</v>
      </c>
      <c r="I72" s="19">
        <v>0.48</v>
      </c>
      <c r="J72" s="19"/>
      <c r="K72" s="19" t="s">
        <v>450</v>
      </c>
      <c r="L72" s="19" t="s">
        <v>218</v>
      </c>
      <c r="M72" s="48" t="s">
        <v>169</v>
      </c>
      <c r="N72" s="48"/>
      <c r="O72" s="19" t="s">
        <v>185</v>
      </c>
      <c r="P72" s="19"/>
      <c r="Q72" s="19"/>
      <c r="R72" s="19"/>
      <c r="S72" s="19" t="s">
        <v>170</v>
      </c>
      <c r="T72" s="19">
        <v>1</v>
      </c>
      <c r="U72" s="19">
        <v>1</v>
      </c>
      <c r="V72" s="19">
        <v>0</v>
      </c>
      <c r="W72" s="19">
        <v>1</v>
      </c>
      <c r="X72" s="19">
        <v>0</v>
      </c>
      <c r="Y72" s="19"/>
      <c r="Z72" s="19">
        <v>0</v>
      </c>
      <c r="AA72" s="19"/>
      <c r="AB72" s="19">
        <v>0</v>
      </c>
      <c r="AC72" s="20"/>
      <c r="AD72" s="20"/>
      <c r="AE72" s="20"/>
      <c r="AF72" s="52">
        <f t="shared" si="1"/>
        <v>0</v>
      </c>
      <c r="AG72" s="54">
        <v>0</v>
      </c>
      <c r="AH72" s="54">
        <v>0</v>
      </c>
      <c r="AI72" s="54">
        <v>0</v>
      </c>
      <c r="AJ72" s="20"/>
      <c r="AK72" s="48"/>
      <c r="AL72" s="48"/>
      <c r="AM72" s="48"/>
      <c r="AN72" s="48"/>
      <c r="AO72" s="19" t="s">
        <v>451</v>
      </c>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row>
    <row r="73" spans="1:73" s="7" customFormat="1" ht="57.75" customHeight="1" x14ac:dyDescent="0.3">
      <c r="A73" s="24" t="s">
        <v>452</v>
      </c>
      <c r="B73" s="30" t="s">
        <v>163</v>
      </c>
      <c r="C73" s="25" t="s">
        <v>174</v>
      </c>
      <c r="D73" s="57">
        <v>10014001059</v>
      </c>
      <c r="E73" s="48" t="s">
        <v>453</v>
      </c>
      <c r="F73" s="4" t="s">
        <v>454</v>
      </c>
      <c r="G73" s="5">
        <v>43018</v>
      </c>
      <c r="H73" s="6">
        <v>44317</v>
      </c>
      <c r="I73" s="1">
        <v>0.24</v>
      </c>
      <c r="J73" s="1"/>
      <c r="K73" s="4" t="s">
        <v>253</v>
      </c>
      <c r="L73" s="4" t="s">
        <v>168</v>
      </c>
      <c r="M73" s="4"/>
      <c r="N73" s="4"/>
      <c r="O73" s="4"/>
      <c r="P73" s="4"/>
      <c r="Q73" s="4"/>
      <c r="R73" s="1"/>
      <c r="S73" s="1" t="s">
        <v>412</v>
      </c>
      <c r="T73" s="4">
        <v>2</v>
      </c>
      <c r="U73" s="4">
        <v>0</v>
      </c>
      <c r="V73" s="4">
        <v>2</v>
      </c>
      <c r="W73" s="1">
        <v>0</v>
      </c>
      <c r="X73" s="4">
        <v>0</v>
      </c>
      <c r="Y73" s="4">
        <v>0</v>
      </c>
      <c r="Z73" s="4">
        <v>0</v>
      </c>
      <c r="AA73" s="4">
        <v>0</v>
      </c>
      <c r="AB73" s="1"/>
      <c r="AC73" s="1"/>
      <c r="AD73" s="1"/>
      <c r="AE73" s="1"/>
      <c r="AF73" s="52">
        <f t="shared" si="1"/>
        <v>0</v>
      </c>
      <c r="AG73" s="54">
        <v>0</v>
      </c>
      <c r="AH73" s="54">
        <v>0</v>
      </c>
      <c r="AI73" s="54">
        <v>0</v>
      </c>
      <c r="AJ73" s="9"/>
      <c r="AK73" s="1"/>
      <c r="AL73" s="1"/>
      <c r="AM73" s="1"/>
      <c r="AN73" s="1"/>
      <c r="AO73" s="1" t="s">
        <v>1563</v>
      </c>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s="38" customFormat="1" ht="85.2" customHeight="1" x14ac:dyDescent="0.3">
      <c r="A74" s="24" t="s">
        <v>455</v>
      </c>
      <c r="B74" s="30" t="s">
        <v>163</v>
      </c>
      <c r="C74" s="25" t="s">
        <v>174</v>
      </c>
      <c r="D74" s="57"/>
      <c r="E74" s="48" t="s">
        <v>456</v>
      </c>
      <c r="F74" s="48" t="s">
        <v>457</v>
      </c>
      <c r="G74" s="49">
        <v>43018</v>
      </c>
      <c r="H74" s="51">
        <v>44114</v>
      </c>
      <c r="I74" s="19">
        <v>0.03</v>
      </c>
      <c r="J74" s="19"/>
      <c r="K74" s="48" t="s">
        <v>222</v>
      </c>
      <c r="L74" s="48" t="s">
        <v>296</v>
      </c>
      <c r="M74" s="48" t="s">
        <v>191</v>
      </c>
      <c r="N74" s="48"/>
      <c r="O74" s="48"/>
      <c r="P74" s="48"/>
      <c r="Q74" s="48"/>
      <c r="R74" s="19"/>
      <c r="S74" s="48" t="s">
        <v>186</v>
      </c>
      <c r="T74" s="19">
        <v>1</v>
      </c>
      <c r="U74" s="48">
        <v>0</v>
      </c>
      <c r="V74" s="48">
        <v>1</v>
      </c>
      <c r="W74" s="48">
        <v>0</v>
      </c>
      <c r="X74" s="48">
        <v>1</v>
      </c>
      <c r="Y74" s="48">
        <v>1</v>
      </c>
      <c r="Z74" s="19">
        <v>0</v>
      </c>
      <c r="AA74" s="19"/>
      <c r="AB74" s="19">
        <v>0</v>
      </c>
      <c r="AC74" s="20"/>
      <c r="AD74" s="20"/>
      <c r="AE74" s="20"/>
      <c r="AF74" s="52">
        <f t="shared" si="1"/>
        <v>0</v>
      </c>
      <c r="AG74" s="54">
        <v>0</v>
      </c>
      <c r="AH74" s="54">
        <v>0</v>
      </c>
      <c r="AI74" s="54">
        <v>0</v>
      </c>
      <c r="AJ74" s="20"/>
      <c r="AK74" s="19"/>
      <c r="AL74" s="19"/>
      <c r="AM74" s="19">
        <v>1</v>
      </c>
      <c r="AN74" s="19"/>
      <c r="AO74" s="1" t="s">
        <v>186</v>
      </c>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row>
    <row r="75" spans="1:73" s="47" customFormat="1" ht="68.25" customHeight="1" x14ac:dyDescent="0.3">
      <c r="A75" s="24" t="s">
        <v>458</v>
      </c>
      <c r="B75" s="30" t="s">
        <v>163</v>
      </c>
      <c r="C75" s="25" t="s">
        <v>174</v>
      </c>
      <c r="D75" s="57"/>
      <c r="E75" s="48" t="s">
        <v>459</v>
      </c>
      <c r="F75" s="4" t="s">
        <v>460</v>
      </c>
      <c r="G75" s="5">
        <v>43020</v>
      </c>
      <c r="H75" s="6">
        <v>44116</v>
      </c>
      <c r="I75" s="1">
        <v>0.09</v>
      </c>
      <c r="J75" s="1"/>
      <c r="K75" s="4" t="s">
        <v>218</v>
      </c>
      <c r="L75" s="4" t="s">
        <v>218</v>
      </c>
      <c r="M75" s="4" t="s">
        <v>169</v>
      </c>
      <c r="N75" s="4"/>
      <c r="O75" s="4"/>
      <c r="P75" s="4"/>
      <c r="Q75" s="4"/>
      <c r="R75" s="1"/>
      <c r="S75" s="4" t="s">
        <v>186</v>
      </c>
      <c r="T75" s="4">
        <v>1</v>
      </c>
      <c r="U75" s="4">
        <v>0</v>
      </c>
      <c r="V75" s="4">
        <v>1</v>
      </c>
      <c r="W75" s="1">
        <v>0</v>
      </c>
      <c r="X75" s="4">
        <v>1</v>
      </c>
      <c r="Y75" s="4">
        <v>1</v>
      </c>
      <c r="Z75" s="4">
        <v>0</v>
      </c>
      <c r="AA75" s="4"/>
      <c r="AB75" s="1">
        <v>0</v>
      </c>
      <c r="AC75" s="9"/>
      <c r="AD75" s="9"/>
      <c r="AE75" s="9"/>
      <c r="AF75" s="52">
        <f t="shared" si="1"/>
        <v>0</v>
      </c>
      <c r="AG75" s="54">
        <v>0</v>
      </c>
      <c r="AH75" s="54">
        <v>0</v>
      </c>
      <c r="AI75" s="54">
        <v>0</v>
      </c>
      <c r="AJ75" s="9"/>
      <c r="AK75" s="4"/>
      <c r="AL75" s="4"/>
      <c r="AM75" s="4">
        <v>1</v>
      </c>
      <c r="AN75" s="4"/>
      <c r="AO75" s="1" t="s">
        <v>186</v>
      </c>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row>
    <row r="76" spans="1:73" s="7" customFormat="1" ht="82.5" customHeight="1" x14ac:dyDescent="0.3">
      <c r="A76" s="25" t="s">
        <v>461</v>
      </c>
      <c r="B76" s="30" t="s">
        <v>163</v>
      </c>
      <c r="C76" s="25" t="s">
        <v>174</v>
      </c>
      <c r="D76" s="29">
        <v>10014002104</v>
      </c>
      <c r="E76" s="19" t="s">
        <v>462</v>
      </c>
      <c r="F76" s="1" t="s">
        <v>463</v>
      </c>
      <c r="G76" s="10">
        <v>43034</v>
      </c>
      <c r="H76" s="6">
        <v>44130</v>
      </c>
      <c r="I76" s="1">
        <v>0.01</v>
      </c>
      <c r="J76" s="1"/>
      <c r="K76" s="1" t="s">
        <v>464</v>
      </c>
      <c r="L76" s="1" t="s">
        <v>213</v>
      </c>
      <c r="M76" s="4" t="s">
        <v>169</v>
      </c>
      <c r="N76" s="4"/>
      <c r="O76" s="1"/>
      <c r="P76" s="1"/>
      <c r="Q76" s="1"/>
      <c r="R76" s="1"/>
      <c r="S76" s="1" t="s">
        <v>186</v>
      </c>
      <c r="T76" s="1">
        <v>1</v>
      </c>
      <c r="U76" s="1">
        <v>0</v>
      </c>
      <c r="V76" s="1">
        <v>1</v>
      </c>
      <c r="W76" s="1">
        <v>0</v>
      </c>
      <c r="X76" s="1">
        <v>1</v>
      </c>
      <c r="Y76" s="1">
        <v>1</v>
      </c>
      <c r="Z76" s="1">
        <v>0</v>
      </c>
      <c r="AA76" s="1"/>
      <c r="AB76" s="1">
        <v>0</v>
      </c>
      <c r="AC76" s="9"/>
      <c r="AD76" s="9"/>
      <c r="AE76" s="9"/>
      <c r="AF76" s="52">
        <f t="shared" si="1"/>
        <v>0</v>
      </c>
      <c r="AG76" s="54">
        <v>0</v>
      </c>
      <c r="AH76" s="54">
        <v>0</v>
      </c>
      <c r="AI76" s="54">
        <v>0</v>
      </c>
      <c r="AJ76" s="9"/>
      <c r="AK76" s="4"/>
      <c r="AL76" s="4"/>
      <c r="AM76" s="4">
        <v>1</v>
      </c>
      <c r="AN76" s="4"/>
      <c r="AO76" s="1" t="s">
        <v>186</v>
      </c>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row>
    <row r="77" spans="1:73" s="47" customFormat="1" ht="82.5" customHeight="1" x14ac:dyDescent="0.3">
      <c r="A77" s="210" t="s">
        <v>465</v>
      </c>
      <c r="B77" s="209" t="s">
        <v>163</v>
      </c>
      <c r="C77" s="210" t="s">
        <v>174</v>
      </c>
      <c r="D77" s="211"/>
      <c r="E77" s="210" t="s">
        <v>466</v>
      </c>
      <c r="F77" s="210" t="s">
        <v>467</v>
      </c>
      <c r="G77" s="212">
        <v>43034</v>
      </c>
      <c r="H77" s="213">
        <v>44130</v>
      </c>
      <c r="I77" s="210">
        <v>0.06</v>
      </c>
      <c r="J77" s="210"/>
      <c r="K77" s="210" t="s">
        <v>468</v>
      </c>
      <c r="L77" s="210" t="s">
        <v>228</v>
      </c>
      <c r="M77" s="214" t="s">
        <v>169</v>
      </c>
      <c r="N77" s="214" t="s">
        <v>411</v>
      </c>
      <c r="O77" s="210"/>
      <c r="P77" s="210"/>
      <c r="Q77" s="210"/>
      <c r="R77" s="210"/>
      <c r="S77" s="210" t="s">
        <v>412</v>
      </c>
      <c r="T77" s="210">
        <v>2</v>
      </c>
      <c r="U77" s="210">
        <v>0</v>
      </c>
      <c r="V77" s="210">
        <v>2</v>
      </c>
      <c r="W77" s="210">
        <v>0</v>
      </c>
      <c r="X77" s="210">
        <v>0</v>
      </c>
      <c r="Y77" s="210">
        <v>0</v>
      </c>
      <c r="Z77" s="210">
        <v>0</v>
      </c>
      <c r="AA77" s="210"/>
      <c r="AB77" s="210">
        <v>0</v>
      </c>
      <c r="AC77" s="216"/>
      <c r="AD77" s="216"/>
      <c r="AE77" s="216"/>
      <c r="AF77" s="52">
        <f t="shared" si="1"/>
        <v>0</v>
      </c>
      <c r="AG77" s="215">
        <v>0</v>
      </c>
      <c r="AH77" s="215">
        <v>0</v>
      </c>
      <c r="AI77" s="215">
        <v>0</v>
      </c>
      <c r="AJ77" s="216"/>
      <c r="AK77" s="217"/>
      <c r="AL77" s="217"/>
      <c r="AM77" s="217"/>
      <c r="AN77" s="217"/>
      <c r="AO77" s="210" t="s">
        <v>469</v>
      </c>
      <c r="AP77" s="210"/>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row>
    <row r="78" spans="1:73" s="7" customFormat="1" ht="82.5" customHeight="1" x14ac:dyDescent="0.3">
      <c r="A78" s="217" t="s">
        <v>470</v>
      </c>
      <c r="B78" s="209" t="s">
        <v>163</v>
      </c>
      <c r="C78" s="210" t="s">
        <v>174</v>
      </c>
      <c r="D78" s="218"/>
      <c r="E78" s="217" t="s">
        <v>471</v>
      </c>
      <c r="F78" s="217" t="s">
        <v>472</v>
      </c>
      <c r="G78" s="219">
        <v>43039</v>
      </c>
      <c r="H78" s="213">
        <v>44317</v>
      </c>
      <c r="I78" s="210">
        <v>0.15</v>
      </c>
      <c r="J78" s="210"/>
      <c r="K78" s="217" t="s">
        <v>190</v>
      </c>
      <c r="L78" s="217" t="s">
        <v>177</v>
      </c>
      <c r="M78" s="217"/>
      <c r="N78" s="217" t="s">
        <v>411</v>
      </c>
      <c r="O78" s="217"/>
      <c r="P78" s="217"/>
      <c r="Q78" s="217"/>
      <c r="R78" s="210"/>
      <c r="S78" s="217" t="s">
        <v>412</v>
      </c>
      <c r="T78" s="217">
        <v>1</v>
      </c>
      <c r="U78" s="217">
        <v>0</v>
      </c>
      <c r="V78" s="217">
        <v>1</v>
      </c>
      <c r="W78" s="217">
        <v>0</v>
      </c>
      <c r="X78" s="217">
        <v>0</v>
      </c>
      <c r="Y78" s="217">
        <v>0</v>
      </c>
      <c r="Z78" s="217"/>
      <c r="AA78" s="217">
        <v>0</v>
      </c>
      <c r="AB78" s="210">
        <v>0</v>
      </c>
      <c r="AC78" s="210"/>
      <c r="AD78" s="210"/>
      <c r="AE78" s="210"/>
      <c r="AF78" s="52">
        <f t="shared" si="1"/>
        <v>0</v>
      </c>
      <c r="AG78" s="215">
        <v>0</v>
      </c>
      <c r="AH78" s="215">
        <v>0</v>
      </c>
      <c r="AI78" s="215">
        <v>0</v>
      </c>
      <c r="AJ78" s="216"/>
      <c r="AK78" s="210"/>
      <c r="AL78" s="210"/>
      <c r="AM78" s="210"/>
      <c r="AN78" s="210"/>
      <c r="AO78" s="210" t="s">
        <v>473</v>
      </c>
      <c r="AP78" s="210"/>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s="7" customFormat="1" ht="82.5" customHeight="1" x14ac:dyDescent="0.3">
      <c r="A79" s="209" t="s">
        <v>474</v>
      </c>
      <c r="B79" s="209" t="s">
        <v>163</v>
      </c>
      <c r="C79" s="210" t="s">
        <v>174</v>
      </c>
      <c r="D79" s="220">
        <v>10014001305</v>
      </c>
      <c r="E79" s="209" t="s">
        <v>475</v>
      </c>
      <c r="F79" s="209" t="s">
        <v>476</v>
      </c>
      <c r="G79" s="221">
        <v>43039</v>
      </c>
      <c r="H79" s="213">
        <v>44317</v>
      </c>
      <c r="I79" s="210">
        <v>0.04</v>
      </c>
      <c r="J79" s="210"/>
      <c r="K79" s="209" t="s">
        <v>248</v>
      </c>
      <c r="L79" s="209" t="s">
        <v>248</v>
      </c>
      <c r="M79" s="209"/>
      <c r="N79" s="209" t="s">
        <v>411</v>
      </c>
      <c r="O79" s="209"/>
      <c r="P79" s="209"/>
      <c r="Q79" s="209"/>
      <c r="R79" s="210"/>
      <c r="S79" s="209" t="s">
        <v>412</v>
      </c>
      <c r="T79" s="210">
        <v>1</v>
      </c>
      <c r="U79" s="210">
        <v>0</v>
      </c>
      <c r="V79" s="210">
        <v>1</v>
      </c>
      <c r="W79" s="210">
        <v>0</v>
      </c>
      <c r="X79" s="210">
        <v>0</v>
      </c>
      <c r="Y79" s="210">
        <v>0</v>
      </c>
      <c r="Z79" s="210">
        <v>0</v>
      </c>
      <c r="AA79" s="210"/>
      <c r="AB79" s="210">
        <v>0</v>
      </c>
      <c r="AC79" s="210"/>
      <c r="AD79" s="210"/>
      <c r="AE79" s="210"/>
      <c r="AF79" s="52">
        <f t="shared" si="1"/>
        <v>0</v>
      </c>
      <c r="AG79" s="215">
        <v>0</v>
      </c>
      <c r="AH79" s="215">
        <v>0</v>
      </c>
      <c r="AI79" s="215">
        <v>0</v>
      </c>
      <c r="AJ79" s="216"/>
      <c r="AK79" s="210"/>
      <c r="AL79" s="210"/>
      <c r="AM79" s="210"/>
      <c r="AN79" s="210"/>
      <c r="AO79" s="210" t="s">
        <v>477</v>
      </c>
      <c r="AP79" s="210"/>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s="1" customFormat="1" ht="75" customHeight="1" x14ac:dyDescent="0.3">
      <c r="A80" s="217" t="s">
        <v>478</v>
      </c>
      <c r="B80" s="209" t="s">
        <v>163</v>
      </c>
      <c r="C80" s="210" t="s">
        <v>164</v>
      </c>
      <c r="D80" s="218"/>
      <c r="E80" s="217" t="s">
        <v>479</v>
      </c>
      <c r="F80" s="217" t="s">
        <v>480</v>
      </c>
      <c r="G80" s="219">
        <v>43039</v>
      </c>
      <c r="H80" s="213">
        <v>44317</v>
      </c>
      <c r="I80" s="210">
        <v>0.39</v>
      </c>
      <c r="J80" s="210"/>
      <c r="K80" s="217" t="s">
        <v>218</v>
      </c>
      <c r="L80" s="217" t="s">
        <v>218</v>
      </c>
      <c r="M80" s="209" t="s">
        <v>169</v>
      </c>
      <c r="N80" s="209" t="s">
        <v>411</v>
      </c>
      <c r="O80" s="217"/>
      <c r="P80" s="217"/>
      <c r="Q80" s="217"/>
      <c r="R80" s="217"/>
      <c r="S80" s="210" t="s">
        <v>481</v>
      </c>
      <c r="T80" s="217">
        <v>10</v>
      </c>
      <c r="U80" s="217">
        <v>0</v>
      </c>
      <c r="V80" s="217">
        <v>10</v>
      </c>
      <c r="W80" s="217">
        <v>0</v>
      </c>
      <c r="X80" s="217">
        <v>0</v>
      </c>
      <c r="Y80" s="217">
        <v>0</v>
      </c>
      <c r="Z80" s="210">
        <v>0</v>
      </c>
      <c r="AA80" s="210">
        <v>0</v>
      </c>
      <c r="AB80" s="210">
        <v>0</v>
      </c>
      <c r="AC80" s="210">
        <v>0</v>
      </c>
      <c r="AD80" s="210"/>
      <c r="AE80" s="210"/>
      <c r="AF80" s="52">
        <f t="shared" si="1"/>
        <v>0</v>
      </c>
      <c r="AG80" s="215">
        <v>0</v>
      </c>
      <c r="AH80" s="215">
        <v>0</v>
      </c>
      <c r="AI80" s="215">
        <v>0</v>
      </c>
      <c r="AJ80" s="210"/>
      <c r="AK80" s="216"/>
      <c r="AL80" s="216"/>
      <c r="AM80" s="216"/>
      <c r="AN80" s="216"/>
      <c r="AO80" s="210" t="s">
        <v>482</v>
      </c>
      <c r="AP80" s="210"/>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row>
    <row r="81" spans="1:73" s="1" customFormat="1" ht="104.25" customHeight="1" x14ac:dyDescent="0.3">
      <c r="A81" s="26" t="s">
        <v>483</v>
      </c>
      <c r="B81" s="30" t="s">
        <v>163</v>
      </c>
      <c r="C81" s="25" t="s">
        <v>174</v>
      </c>
      <c r="D81" s="62"/>
      <c r="E81" s="47" t="s">
        <v>484</v>
      </c>
      <c r="F81" s="7" t="s">
        <v>485</v>
      </c>
      <c r="G81" s="36">
        <v>43046</v>
      </c>
      <c r="H81" s="37">
        <v>43776</v>
      </c>
      <c r="I81" s="7">
        <v>0.02</v>
      </c>
      <c r="J81" s="7"/>
      <c r="K81" s="7" t="s">
        <v>253</v>
      </c>
      <c r="L81" s="7" t="s">
        <v>168</v>
      </c>
      <c r="M81" s="7"/>
      <c r="N81" s="7"/>
      <c r="O81" s="7"/>
      <c r="P81" s="7"/>
      <c r="Q81" s="7"/>
      <c r="R81" s="7"/>
      <c r="S81" s="7" t="s">
        <v>186</v>
      </c>
      <c r="T81" s="7">
        <v>1</v>
      </c>
      <c r="U81" s="7">
        <v>0</v>
      </c>
      <c r="V81" s="7">
        <v>1</v>
      </c>
      <c r="W81" s="7">
        <v>0</v>
      </c>
      <c r="X81" s="7">
        <v>1</v>
      </c>
      <c r="Y81" s="7">
        <v>1</v>
      </c>
      <c r="Z81" s="7">
        <v>0</v>
      </c>
      <c r="AA81" s="7"/>
      <c r="AB81" s="7">
        <v>0</v>
      </c>
      <c r="AF81" s="52">
        <f t="shared" si="1"/>
        <v>0</v>
      </c>
      <c r="AG81" s="54">
        <v>0</v>
      </c>
      <c r="AH81" s="54">
        <v>0</v>
      </c>
      <c r="AI81" s="54">
        <v>0</v>
      </c>
      <c r="AJ81" s="9"/>
      <c r="AM81" s="1">
        <v>1</v>
      </c>
      <c r="AO81" s="1" t="s">
        <v>186</v>
      </c>
    </row>
    <row r="82" spans="1:73" s="1" customFormat="1" ht="70.5" customHeight="1" x14ac:dyDescent="0.3">
      <c r="A82" s="26" t="s">
        <v>486</v>
      </c>
      <c r="B82" s="30" t="s">
        <v>163</v>
      </c>
      <c r="C82" s="25" t="s">
        <v>174</v>
      </c>
      <c r="D82" s="62"/>
      <c r="E82" s="47" t="s">
        <v>487</v>
      </c>
      <c r="F82" s="7" t="s">
        <v>488</v>
      </c>
      <c r="G82" s="36">
        <v>43047</v>
      </c>
      <c r="H82" s="37">
        <v>44143</v>
      </c>
      <c r="I82" s="7">
        <v>0.11</v>
      </c>
      <c r="J82" s="7"/>
      <c r="K82" s="7" t="s">
        <v>468</v>
      </c>
      <c r="L82" s="7" t="s">
        <v>228</v>
      </c>
      <c r="M82" s="7" t="s">
        <v>169</v>
      </c>
      <c r="N82" s="7"/>
      <c r="O82" s="7"/>
      <c r="P82" s="7"/>
      <c r="Q82" s="7"/>
      <c r="R82" s="7"/>
      <c r="S82" s="7" t="s">
        <v>186</v>
      </c>
      <c r="T82" s="7">
        <v>2</v>
      </c>
      <c r="U82" s="7">
        <v>0</v>
      </c>
      <c r="V82" s="7">
        <v>2</v>
      </c>
      <c r="W82" s="7">
        <v>0</v>
      </c>
      <c r="X82" s="7">
        <v>2</v>
      </c>
      <c r="Y82" s="7">
        <v>2</v>
      </c>
      <c r="Z82" s="7">
        <v>0</v>
      </c>
      <c r="AA82" s="7"/>
      <c r="AB82" s="45">
        <v>0</v>
      </c>
      <c r="AC82" s="9"/>
      <c r="AD82" s="9"/>
      <c r="AE82" s="9"/>
      <c r="AF82" s="52">
        <f t="shared" si="1"/>
        <v>0</v>
      </c>
      <c r="AG82" s="54">
        <v>0</v>
      </c>
      <c r="AH82" s="54">
        <v>0</v>
      </c>
      <c r="AI82" s="54">
        <v>0</v>
      </c>
      <c r="AJ82" s="9"/>
      <c r="AK82" s="4"/>
      <c r="AL82" s="4"/>
      <c r="AM82" s="4">
        <v>1</v>
      </c>
      <c r="AN82" s="4">
        <v>1</v>
      </c>
      <c r="AO82" s="1" t="s">
        <v>186</v>
      </c>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row>
    <row r="83" spans="1:73" s="19" customFormat="1" ht="62.25" customHeight="1" x14ac:dyDescent="0.3">
      <c r="A83" s="24" t="s">
        <v>489</v>
      </c>
      <c r="B83" s="30" t="s">
        <v>163</v>
      </c>
      <c r="C83" s="25" t="s">
        <v>174</v>
      </c>
      <c r="D83" s="57"/>
      <c r="E83" s="48" t="s">
        <v>490</v>
      </c>
      <c r="F83" s="4" t="s">
        <v>491</v>
      </c>
      <c r="G83" s="5">
        <v>43049</v>
      </c>
      <c r="H83" s="6">
        <v>44317</v>
      </c>
      <c r="I83" s="1">
        <v>0.28000000000000003</v>
      </c>
      <c r="J83" s="1"/>
      <c r="K83" s="4" t="s">
        <v>213</v>
      </c>
      <c r="L83" s="4" t="s">
        <v>213</v>
      </c>
      <c r="M83" s="4" t="s">
        <v>169</v>
      </c>
      <c r="N83" s="4"/>
      <c r="O83" s="14" t="s">
        <v>185</v>
      </c>
      <c r="P83" s="14"/>
      <c r="Q83" s="14"/>
      <c r="R83" s="1"/>
      <c r="S83" s="4" t="s">
        <v>186</v>
      </c>
      <c r="T83" s="4">
        <v>1</v>
      </c>
      <c r="U83" s="4">
        <v>1</v>
      </c>
      <c r="V83" s="4">
        <v>0</v>
      </c>
      <c r="W83" s="4">
        <v>0</v>
      </c>
      <c r="X83" s="4">
        <v>0</v>
      </c>
      <c r="Y83" s="4">
        <v>0</v>
      </c>
      <c r="Z83" s="4">
        <v>0</v>
      </c>
      <c r="AA83" s="4"/>
      <c r="AB83" s="1">
        <v>0</v>
      </c>
      <c r="AC83" s="9"/>
      <c r="AD83" s="9"/>
      <c r="AE83" s="9"/>
      <c r="AF83" s="52">
        <f t="shared" si="1"/>
        <v>0</v>
      </c>
      <c r="AG83" s="54">
        <v>0</v>
      </c>
      <c r="AH83" s="54">
        <v>0</v>
      </c>
      <c r="AI83" s="54">
        <v>0</v>
      </c>
      <c r="AJ83" s="9"/>
      <c r="AK83" s="4"/>
      <c r="AL83" s="4"/>
      <c r="AM83" s="4"/>
      <c r="AN83" s="4"/>
      <c r="AO83" s="1" t="s">
        <v>186</v>
      </c>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row>
    <row r="84" spans="1:73" s="1" customFormat="1" ht="45.75" customHeight="1" x14ac:dyDescent="0.3">
      <c r="A84" s="24" t="s">
        <v>492</v>
      </c>
      <c r="B84" s="30" t="s">
        <v>163</v>
      </c>
      <c r="C84" s="25" t="s">
        <v>174</v>
      </c>
      <c r="D84" s="57"/>
      <c r="E84" s="48" t="s">
        <v>493</v>
      </c>
      <c r="F84" s="4" t="s">
        <v>494</v>
      </c>
      <c r="G84" s="5">
        <v>43059</v>
      </c>
      <c r="H84" s="6">
        <v>44155</v>
      </c>
      <c r="I84" s="1">
        <v>0.02</v>
      </c>
      <c r="K84" s="4" t="s">
        <v>57</v>
      </c>
      <c r="L84" s="4" t="s">
        <v>257</v>
      </c>
      <c r="M84" s="4"/>
      <c r="N84" s="4"/>
      <c r="O84" s="4"/>
      <c r="P84" s="4"/>
      <c r="Q84" s="4"/>
      <c r="S84" s="4" t="s">
        <v>186</v>
      </c>
      <c r="T84" s="4">
        <v>1</v>
      </c>
      <c r="U84" s="1">
        <v>0</v>
      </c>
      <c r="V84" s="4">
        <v>1</v>
      </c>
      <c r="W84" s="4">
        <v>0</v>
      </c>
      <c r="X84" s="4">
        <v>1</v>
      </c>
      <c r="Y84" s="4">
        <v>1</v>
      </c>
      <c r="Z84" s="4">
        <v>0</v>
      </c>
      <c r="AA84" s="4"/>
      <c r="AB84" s="1">
        <v>0</v>
      </c>
      <c r="AC84" s="8"/>
      <c r="AD84" s="8"/>
      <c r="AE84" s="8"/>
      <c r="AF84" s="52">
        <f t="shared" si="1"/>
        <v>0</v>
      </c>
      <c r="AG84" s="54">
        <v>0</v>
      </c>
      <c r="AH84" s="54">
        <v>0</v>
      </c>
      <c r="AI84" s="54">
        <v>0</v>
      </c>
      <c r="AJ84" s="9"/>
      <c r="AK84" s="8"/>
      <c r="AL84" s="8"/>
      <c r="AM84" s="7">
        <v>1</v>
      </c>
      <c r="AN84" s="7"/>
      <c r="AO84" s="1" t="s">
        <v>186</v>
      </c>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row>
    <row r="85" spans="1:73" s="1" customFormat="1" ht="60" customHeight="1" x14ac:dyDescent="0.3">
      <c r="A85" s="25" t="s">
        <v>495</v>
      </c>
      <c r="B85" s="30" t="s">
        <v>163</v>
      </c>
      <c r="C85" s="25" t="s">
        <v>174</v>
      </c>
      <c r="D85" s="29"/>
      <c r="E85" s="19" t="s">
        <v>496</v>
      </c>
      <c r="F85" s="1" t="s">
        <v>497</v>
      </c>
      <c r="G85" s="10">
        <v>43061</v>
      </c>
      <c r="H85" s="6">
        <v>43791</v>
      </c>
      <c r="I85" s="1">
        <v>0.5</v>
      </c>
      <c r="K85" s="1" t="s">
        <v>177</v>
      </c>
      <c r="L85" s="1" t="s">
        <v>177</v>
      </c>
      <c r="S85" s="1" t="s">
        <v>170</v>
      </c>
      <c r="T85" s="1">
        <v>3</v>
      </c>
      <c r="U85" s="1">
        <v>1</v>
      </c>
      <c r="V85" s="1">
        <v>2</v>
      </c>
      <c r="W85" s="1">
        <v>2</v>
      </c>
      <c r="X85" s="1">
        <v>0</v>
      </c>
      <c r="Y85" s="1">
        <v>0</v>
      </c>
      <c r="Z85" s="1">
        <v>0</v>
      </c>
      <c r="AA85" s="1">
        <v>2</v>
      </c>
      <c r="AB85" s="1">
        <v>0</v>
      </c>
      <c r="AF85" s="52">
        <f t="shared" si="1"/>
        <v>2</v>
      </c>
      <c r="AG85" s="54">
        <v>0</v>
      </c>
      <c r="AH85" s="54">
        <v>0</v>
      </c>
      <c r="AI85" s="54">
        <v>0</v>
      </c>
      <c r="AJ85" s="9"/>
      <c r="AO85" s="1" t="s">
        <v>498</v>
      </c>
    </row>
    <row r="86" spans="1:73" s="19" customFormat="1" ht="74.400000000000006" customHeight="1" x14ac:dyDescent="0.3">
      <c r="A86" s="25" t="s">
        <v>499</v>
      </c>
      <c r="B86" s="30" t="s">
        <v>163</v>
      </c>
      <c r="C86" s="25" t="s">
        <v>174</v>
      </c>
      <c r="D86" s="29"/>
      <c r="E86" s="19" t="s">
        <v>500</v>
      </c>
      <c r="F86" s="1" t="s">
        <v>501</v>
      </c>
      <c r="G86" s="10">
        <v>43069</v>
      </c>
      <c r="H86" s="6">
        <v>43799</v>
      </c>
      <c r="I86" s="1">
        <v>0.17</v>
      </c>
      <c r="J86" s="1"/>
      <c r="K86" s="1" t="s">
        <v>502</v>
      </c>
      <c r="L86" s="1" t="s">
        <v>248</v>
      </c>
      <c r="M86" s="1"/>
      <c r="N86" s="1"/>
      <c r="O86" s="1"/>
      <c r="P86" s="1"/>
      <c r="Q86" s="1"/>
      <c r="R86" s="1"/>
      <c r="S86" s="1" t="s">
        <v>186</v>
      </c>
      <c r="T86" s="1">
        <v>2</v>
      </c>
      <c r="U86" s="1">
        <v>0</v>
      </c>
      <c r="V86" s="1">
        <v>2</v>
      </c>
      <c r="W86" s="1">
        <v>0</v>
      </c>
      <c r="X86" s="1">
        <v>2</v>
      </c>
      <c r="Y86" s="1">
        <v>2</v>
      </c>
      <c r="Z86" s="1">
        <v>0</v>
      </c>
      <c r="AA86" s="1"/>
      <c r="AB86" s="1">
        <v>0</v>
      </c>
      <c r="AC86" s="9"/>
      <c r="AD86" s="9"/>
      <c r="AE86" s="9"/>
      <c r="AF86" s="52">
        <f t="shared" si="1"/>
        <v>0</v>
      </c>
      <c r="AG86" s="54">
        <v>0</v>
      </c>
      <c r="AH86" s="54">
        <v>0</v>
      </c>
      <c r="AI86" s="54">
        <v>0</v>
      </c>
      <c r="AJ86" s="9"/>
      <c r="AK86" s="9"/>
      <c r="AL86" s="9"/>
      <c r="AM86" s="9"/>
      <c r="AN86" s="9">
        <v>2</v>
      </c>
      <c r="AO86" s="1" t="s">
        <v>186</v>
      </c>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row>
    <row r="87" spans="1:73" s="19" customFormat="1" ht="78.75" customHeight="1" x14ac:dyDescent="0.3">
      <c r="A87" s="24" t="s">
        <v>503</v>
      </c>
      <c r="B87" s="30" t="s">
        <v>163</v>
      </c>
      <c r="C87" s="25" t="s">
        <v>174</v>
      </c>
      <c r="D87" s="57"/>
      <c r="E87" s="48" t="s">
        <v>504</v>
      </c>
      <c r="F87" s="4" t="s">
        <v>505</v>
      </c>
      <c r="G87" s="5">
        <v>43077</v>
      </c>
      <c r="H87" s="6">
        <v>44317</v>
      </c>
      <c r="I87" s="1">
        <v>0.02</v>
      </c>
      <c r="J87" s="1"/>
      <c r="K87" s="4" t="s">
        <v>222</v>
      </c>
      <c r="L87" s="4" t="s">
        <v>296</v>
      </c>
      <c r="M87" s="4"/>
      <c r="N87" s="4"/>
      <c r="O87" s="4"/>
      <c r="P87" s="4"/>
      <c r="Q87" s="4"/>
      <c r="R87" s="1"/>
      <c r="S87" s="4" t="s">
        <v>170</v>
      </c>
      <c r="T87" s="4">
        <v>1</v>
      </c>
      <c r="U87" s="4">
        <v>0</v>
      </c>
      <c r="V87" s="1">
        <v>1</v>
      </c>
      <c r="W87" s="1">
        <v>0</v>
      </c>
      <c r="X87" s="1">
        <v>0</v>
      </c>
      <c r="Y87" s="1">
        <v>0</v>
      </c>
      <c r="Z87" s="4">
        <v>0</v>
      </c>
      <c r="AA87" s="4">
        <v>1</v>
      </c>
      <c r="AB87" s="1">
        <v>0</v>
      </c>
      <c r="AC87" s="1"/>
      <c r="AD87" s="1"/>
      <c r="AE87" s="1"/>
      <c r="AF87" s="52">
        <f t="shared" si="1"/>
        <v>1</v>
      </c>
      <c r="AG87" s="54">
        <v>0</v>
      </c>
      <c r="AH87" s="54">
        <v>0</v>
      </c>
      <c r="AI87" s="54">
        <v>0</v>
      </c>
      <c r="AJ87" s="9"/>
      <c r="AK87" s="1"/>
      <c r="AL87" s="1"/>
      <c r="AM87" s="1"/>
      <c r="AN87" s="1"/>
      <c r="AO87" s="1" t="s">
        <v>506</v>
      </c>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row>
    <row r="88" spans="1:73" s="19" customFormat="1" ht="78.75" customHeight="1" x14ac:dyDescent="0.3">
      <c r="A88" s="25" t="s">
        <v>507</v>
      </c>
      <c r="B88" s="30" t="s">
        <v>163</v>
      </c>
      <c r="C88" s="25" t="s">
        <v>174</v>
      </c>
      <c r="D88" s="29"/>
      <c r="E88" s="19" t="s">
        <v>508</v>
      </c>
      <c r="F88" s="1" t="s">
        <v>509</v>
      </c>
      <c r="G88" s="10">
        <v>43089</v>
      </c>
      <c r="H88" s="6">
        <v>44185</v>
      </c>
      <c r="I88" s="1">
        <v>0.09</v>
      </c>
      <c r="J88" s="1"/>
      <c r="K88" s="1" t="s">
        <v>177</v>
      </c>
      <c r="L88" s="1" t="s">
        <v>177</v>
      </c>
      <c r="M88" s="1"/>
      <c r="N88" s="1"/>
      <c r="O88" s="1" t="s">
        <v>185</v>
      </c>
      <c r="P88" s="1"/>
      <c r="Q88" s="1"/>
      <c r="R88" s="1"/>
      <c r="S88" s="1" t="s">
        <v>186</v>
      </c>
      <c r="T88" s="1">
        <v>1</v>
      </c>
      <c r="U88" s="1">
        <v>1</v>
      </c>
      <c r="V88" s="1">
        <v>0</v>
      </c>
      <c r="W88" s="1">
        <v>0</v>
      </c>
      <c r="X88" s="1">
        <v>1</v>
      </c>
      <c r="Y88" s="1">
        <v>0</v>
      </c>
      <c r="Z88" s="1">
        <v>0</v>
      </c>
      <c r="AA88" s="1"/>
      <c r="AB88" s="1">
        <v>0</v>
      </c>
      <c r="AC88" s="1"/>
      <c r="AD88" s="1"/>
      <c r="AE88" s="1"/>
      <c r="AF88" s="52">
        <f t="shared" si="1"/>
        <v>0</v>
      </c>
      <c r="AG88" s="54">
        <v>0</v>
      </c>
      <c r="AH88" s="54">
        <v>0</v>
      </c>
      <c r="AI88" s="54">
        <v>0</v>
      </c>
      <c r="AJ88" s="9"/>
      <c r="AK88" s="1"/>
      <c r="AL88" s="1"/>
      <c r="AM88" s="1"/>
      <c r="AN88" s="1"/>
      <c r="AO88" s="1" t="s">
        <v>186</v>
      </c>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row>
    <row r="89" spans="1:73" s="1" customFormat="1" ht="93" customHeight="1" x14ac:dyDescent="0.3">
      <c r="A89" s="25" t="s">
        <v>510</v>
      </c>
      <c r="B89" s="30" t="s">
        <v>163</v>
      </c>
      <c r="C89" s="25" t="s">
        <v>174</v>
      </c>
      <c r="D89" s="29"/>
      <c r="E89" s="19" t="s">
        <v>511</v>
      </c>
      <c r="F89" s="1" t="s">
        <v>512</v>
      </c>
      <c r="G89" s="10">
        <v>43105</v>
      </c>
      <c r="H89" s="6">
        <v>43835</v>
      </c>
      <c r="I89" s="1">
        <v>0.03</v>
      </c>
      <c r="K89" s="1" t="s">
        <v>342</v>
      </c>
      <c r="L89" s="1" t="s">
        <v>177</v>
      </c>
      <c r="S89" s="1" t="s">
        <v>186</v>
      </c>
      <c r="T89" s="1">
        <v>1</v>
      </c>
      <c r="U89" s="1">
        <v>0</v>
      </c>
      <c r="V89" s="1">
        <v>1</v>
      </c>
      <c r="W89" s="1">
        <v>0</v>
      </c>
      <c r="X89" s="1">
        <v>1</v>
      </c>
      <c r="Y89" s="1">
        <v>1</v>
      </c>
      <c r="Z89" s="1">
        <v>0</v>
      </c>
      <c r="AB89" s="1">
        <v>0</v>
      </c>
      <c r="AC89" s="8"/>
      <c r="AD89" s="8"/>
      <c r="AE89" s="8"/>
      <c r="AF89" s="52">
        <f t="shared" si="1"/>
        <v>0</v>
      </c>
      <c r="AG89" s="54">
        <v>0</v>
      </c>
      <c r="AH89" s="54">
        <v>0</v>
      </c>
      <c r="AI89" s="54">
        <v>0</v>
      </c>
      <c r="AJ89" s="9"/>
      <c r="AK89" s="8"/>
      <c r="AL89" s="8"/>
      <c r="AM89" s="7">
        <v>1</v>
      </c>
      <c r="AN89" s="7"/>
      <c r="AO89" s="1" t="s">
        <v>186</v>
      </c>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row>
    <row r="90" spans="1:73" s="1" customFormat="1" ht="92.25" customHeight="1" x14ac:dyDescent="0.3">
      <c r="A90" s="27" t="s">
        <v>513</v>
      </c>
      <c r="B90" s="30" t="s">
        <v>163</v>
      </c>
      <c r="C90" s="25" t="s">
        <v>174</v>
      </c>
      <c r="D90" s="61"/>
      <c r="E90" s="69" t="s">
        <v>514</v>
      </c>
      <c r="F90" s="11" t="s">
        <v>515</v>
      </c>
      <c r="G90" s="35">
        <v>43110</v>
      </c>
      <c r="H90" s="39">
        <v>43840</v>
      </c>
      <c r="I90" s="11">
        <v>0.3</v>
      </c>
      <c r="J90" s="11"/>
      <c r="K90" s="11" t="s">
        <v>227</v>
      </c>
      <c r="L90" s="14" t="s">
        <v>228</v>
      </c>
      <c r="M90" s="14" t="s">
        <v>169</v>
      </c>
      <c r="N90" s="14"/>
      <c r="O90" s="14"/>
      <c r="P90" s="14"/>
      <c r="Q90" s="14"/>
      <c r="R90" s="11"/>
      <c r="S90" s="11" t="s">
        <v>186</v>
      </c>
      <c r="T90" s="11">
        <v>1</v>
      </c>
      <c r="U90" s="11">
        <v>0</v>
      </c>
      <c r="V90" s="11">
        <v>1</v>
      </c>
      <c r="W90" s="11">
        <v>0</v>
      </c>
      <c r="X90" s="11">
        <v>1</v>
      </c>
      <c r="Y90" s="11">
        <v>1</v>
      </c>
      <c r="Z90" s="11">
        <v>0</v>
      </c>
      <c r="AA90" s="11"/>
      <c r="AB90" s="11">
        <v>0</v>
      </c>
      <c r="AF90" s="52">
        <f t="shared" si="1"/>
        <v>0</v>
      </c>
      <c r="AG90" s="54">
        <v>0</v>
      </c>
      <c r="AH90" s="54">
        <v>0</v>
      </c>
      <c r="AI90" s="54">
        <v>0</v>
      </c>
      <c r="AJ90" s="9"/>
      <c r="AM90" s="1">
        <v>1</v>
      </c>
      <c r="AO90" s="1" t="s">
        <v>186</v>
      </c>
    </row>
    <row r="91" spans="1:73" s="15" customFormat="1" ht="45" customHeight="1" x14ac:dyDescent="0.3">
      <c r="A91" s="24" t="s">
        <v>516</v>
      </c>
      <c r="B91" s="30" t="s">
        <v>163</v>
      </c>
      <c r="C91" s="25" t="s">
        <v>174</v>
      </c>
      <c r="D91" s="57"/>
      <c r="E91" s="48" t="s">
        <v>517</v>
      </c>
      <c r="F91" s="4" t="s">
        <v>518</v>
      </c>
      <c r="G91" s="5">
        <v>43116</v>
      </c>
      <c r="H91" s="6">
        <v>44212</v>
      </c>
      <c r="I91" s="1">
        <v>0.05</v>
      </c>
      <c r="J91" s="1"/>
      <c r="K91" s="4" t="s">
        <v>222</v>
      </c>
      <c r="L91" s="4" t="s">
        <v>361</v>
      </c>
      <c r="M91" s="4"/>
      <c r="N91" s="4"/>
      <c r="O91" s="4"/>
      <c r="P91" s="4"/>
      <c r="Q91" s="4"/>
      <c r="R91" s="1"/>
      <c r="S91" s="4" t="s">
        <v>170</v>
      </c>
      <c r="T91" s="4">
        <v>1</v>
      </c>
      <c r="U91" s="4">
        <v>0</v>
      </c>
      <c r="V91" s="1">
        <v>1</v>
      </c>
      <c r="W91" s="4">
        <v>1</v>
      </c>
      <c r="X91" s="4">
        <v>0</v>
      </c>
      <c r="Y91" s="4">
        <v>0</v>
      </c>
      <c r="Z91" s="4">
        <v>0</v>
      </c>
      <c r="AA91" s="4">
        <v>1</v>
      </c>
      <c r="AB91" s="1">
        <v>0</v>
      </c>
      <c r="AC91" s="1"/>
      <c r="AD91" s="1"/>
      <c r="AE91" s="1"/>
      <c r="AF91" s="52">
        <f t="shared" si="1"/>
        <v>1</v>
      </c>
      <c r="AG91" s="54">
        <v>0</v>
      </c>
      <c r="AH91" s="54">
        <v>0</v>
      </c>
      <c r="AI91" s="54">
        <v>0</v>
      </c>
      <c r="AJ91" s="9"/>
      <c r="AK91" s="1"/>
      <c r="AL91" s="1"/>
      <c r="AM91" s="1"/>
      <c r="AN91" s="1"/>
      <c r="AO91" s="1" t="s">
        <v>519</v>
      </c>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row>
    <row r="92" spans="1:73" s="7" customFormat="1" ht="41.4" x14ac:dyDescent="0.3">
      <c r="A92" s="24" t="s">
        <v>520</v>
      </c>
      <c r="B92" s="30" t="s">
        <v>163</v>
      </c>
      <c r="C92" s="25" t="s">
        <v>174</v>
      </c>
      <c r="D92" s="57">
        <v>200000917959</v>
      </c>
      <c r="E92" s="48" t="s">
        <v>521</v>
      </c>
      <c r="F92" s="4" t="s">
        <v>522</v>
      </c>
      <c r="G92" s="5">
        <v>43118</v>
      </c>
      <c r="H92" s="6">
        <v>44214</v>
      </c>
      <c r="I92" s="1">
        <v>0.12</v>
      </c>
      <c r="J92" s="1"/>
      <c r="K92" s="4" t="s">
        <v>71</v>
      </c>
      <c r="L92" s="4" t="s">
        <v>308</v>
      </c>
      <c r="M92" s="4"/>
      <c r="N92" s="4"/>
      <c r="O92" s="4"/>
      <c r="P92" s="4"/>
      <c r="Q92" s="4"/>
      <c r="R92" s="1"/>
      <c r="S92" s="4" t="s">
        <v>186</v>
      </c>
      <c r="T92" s="4">
        <v>9</v>
      </c>
      <c r="U92" s="1">
        <v>0</v>
      </c>
      <c r="V92" s="4">
        <v>9</v>
      </c>
      <c r="W92" s="4">
        <v>0</v>
      </c>
      <c r="X92" s="4">
        <v>9</v>
      </c>
      <c r="Y92" s="4">
        <v>9</v>
      </c>
      <c r="Z92" s="4">
        <v>0</v>
      </c>
      <c r="AA92" s="4"/>
      <c r="AB92" s="1">
        <v>0</v>
      </c>
      <c r="AC92" s="9"/>
      <c r="AD92" s="9"/>
      <c r="AE92" s="9"/>
      <c r="AF92" s="52">
        <f t="shared" si="1"/>
        <v>0</v>
      </c>
      <c r="AG92" s="54">
        <v>0</v>
      </c>
      <c r="AH92" s="54">
        <v>0</v>
      </c>
      <c r="AI92" s="54">
        <v>0</v>
      </c>
      <c r="AJ92" s="9"/>
      <c r="AK92" s="9"/>
      <c r="AL92" s="9"/>
      <c r="AM92" s="9"/>
      <c r="AN92" s="9">
        <v>9</v>
      </c>
      <c r="AO92" s="1" t="s">
        <v>186</v>
      </c>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row>
    <row r="93" spans="1:73" s="1" customFormat="1" ht="51.75" customHeight="1" x14ac:dyDescent="0.3">
      <c r="A93" s="24" t="s">
        <v>523</v>
      </c>
      <c r="B93" s="30" t="s">
        <v>163</v>
      </c>
      <c r="C93" s="25" t="s">
        <v>174</v>
      </c>
      <c r="D93" s="57"/>
      <c r="E93" s="48" t="s">
        <v>524</v>
      </c>
      <c r="F93" s="4" t="s">
        <v>525</v>
      </c>
      <c r="G93" s="5">
        <v>43119</v>
      </c>
      <c r="H93" s="6">
        <v>44215</v>
      </c>
      <c r="I93" s="1">
        <v>0.43</v>
      </c>
      <c r="K93" s="4" t="s">
        <v>190</v>
      </c>
      <c r="L93" s="4" t="s">
        <v>177</v>
      </c>
      <c r="M93" s="4"/>
      <c r="N93" s="4"/>
      <c r="O93" s="4" t="s">
        <v>185</v>
      </c>
      <c r="P93" s="4"/>
      <c r="Q93" s="4"/>
      <c r="S93" s="4" t="s">
        <v>186</v>
      </c>
      <c r="T93" s="4">
        <v>1</v>
      </c>
      <c r="U93" s="4">
        <v>1</v>
      </c>
      <c r="V93" s="4">
        <v>0</v>
      </c>
      <c r="W93" s="4">
        <v>0</v>
      </c>
      <c r="X93" s="9">
        <v>1</v>
      </c>
      <c r="Y93" s="4">
        <v>0</v>
      </c>
      <c r="Z93" s="4">
        <v>0</v>
      </c>
      <c r="AA93" s="4"/>
      <c r="AB93" s="1">
        <v>0</v>
      </c>
      <c r="AF93" s="52">
        <f t="shared" si="1"/>
        <v>0</v>
      </c>
      <c r="AG93" s="54">
        <v>0</v>
      </c>
      <c r="AH93" s="54">
        <v>0</v>
      </c>
      <c r="AI93" s="54">
        <v>0</v>
      </c>
      <c r="AJ93" s="9"/>
      <c r="AO93" s="1" t="s">
        <v>186</v>
      </c>
    </row>
    <row r="94" spans="1:73" s="1" customFormat="1" ht="80.25" customHeight="1" x14ac:dyDescent="0.3">
      <c r="A94" s="24" t="s">
        <v>526</v>
      </c>
      <c r="B94" s="30" t="s">
        <v>163</v>
      </c>
      <c r="C94" s="25" t="s">
        <v>174</v>
      </c>
      <c r="D94" s="57">
        <v>10013998732</v>
      </c>
      <c r="E94" s="48" t="s">
        <v>527</v>
      </c>
      <c r="F94" s="4" t="s">
        <v>528</v>
      </c>
      <c r="G94" s="5">
        <v>43129</v>
      </c>
      <c r="H94" s="6">
        <v>44225</v>
      </c>
      <c r="I94" s="1">
        <v>0.05</v>
      </c>
      <c r="K94" s="4" t="s">
        <v>57</v>
      </c>
      <c r="L94" s="4" t="s">
        <v>257</v>
      </c>
      <c r="M94" s="4"/>
      <c r="N94" s="4"/>
      <c r="O94" s="4"/>
      <c r="P94" s="4"/>
      <c r="Q94" s="4"/>
      <c r="S94" s="4" t="s">
        <v>186</v>
      </c>
      <c r="T94" s="4">
        <v>1</v>
      </c>
      <c r="U94" s="4">
        <v>0</v>
      </c>
      <c r="V94" s="4">
        <v>1</v>
      </c>
      <c r="W94" s="1">
        <v>0</v>
      </c>
      <c r="X94" s="4">
        <v>1</v>
      </c>
      <c r="Y94" s="4">
        <v>1</v>
      </c>
      <c r="Z94" s="4">
        <v>0</v>
      </c>
      <c r="AA94" s="4"/>
      <c r="AB94" s="1">
        <v>0</v>
      </c>
      <c r="AC94" s="7"/>
      <c r="AD94" s="7"/>
      <c r="AE94" s="7"/>
      <c r="AF94" s="52">
        <f t="shared" si="1"/>
        <v>0</v>
      </c>
      <c r="AG94" s="54">
        <v>0</v>
      </c>
      <c r="AH94" s="54">
        <v>0</v>
      </c>
      <c r="AI94" s="54">
        <v>0</v>
      </c>
      <c r="AJ94" s="9"/>
      <c r="AK94" s="7"/>
      <c r="AL94" s="7"/>
      <c r="AM94" s="7">
        <v>1</v>
      </c>
      <c r="AN94" s="7"/>
      <c r="AO94" s="1" t="s">
        <v>186</v>
      </c>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s="1" customFormat="1" ht="54.75" customHeight="1" x14ac:dyDescent="0.3">
      <c r="A95" s="217" t="s">
        <v>529</v>
      </c>
      <c r="B95" s="209" t="s">
        <v>163</v>
      </c>
      <c r="C95" s="210" t="s">
        <v>174</v>
      </c>
      <c r="D95" s="218">
        <v>10014000156</v>
      </c>
      <c r="E95" s="217" t="s">
        <v>530</v>
      </c>
      <c r="F95" s="217" t="s">
        <v>531</v>
      </c>
      <c r="G95" s="219">
        <v>43130</v>
      </c>
      <c r="H95" s="213">
        <v>44226</v>
      </c>
      <c r="I95" s="210">
        <v>0.21</v>
      </c>
      <c r="J95" s="210"/>
      <c r="K95" s="217" t="s">
        <v>213</v>
      </c>
      <c r="L95" s="217" t="s">
        <v>213</v>
      </c>
      <c r="M95" s="217" t="s">
        <v>169</v>
      </c>
      <c r="N95" s="217" t="s">
        <v>411</v>
      </c>
      <c r="O95" s="217"/>
      <c r="P95" s="217"/>
      <c r="Q95" s="217"/>
      <c r="R95" s="210"/>
      <c r="S95" s="217" t="s">
        <v>412</v>
      </c>
      <c r="T95" s="217">
        <v>1</v>
      </c>
      <c r="U95" s="217">
        <v>0</v>
      </c>
      <c r="V95" s="217">
        <v>1</v>
      </c>
      <c r="W95" s="217">
        <v>0</v>
      </c>
      <c r="X95" s="217">
        <v>0</v>
      </c>
      <c r="Y95" s="217">
        <v>0</v>
      </c>
      <c r="Z95" s="217">
        <v>0</v>
      </c>
      <c r="AA95" s="217"/>
      <c r="AB95" s="210">
        <v>0</v>
      </c>
      <c r="AC95" s="216"/>
      <c r="AD95" s="216"/>
      <c r="AE95" s="216"/>
      <c r="AF95" s="52">
        <f t="shared" si="1"/>
        <v>0</v>
      </c>
      <c r="AG95" s="215">
        <v>0</v>
      </c>
      <c r="AH95" s="215">
        <v>0</v>
      </c>
      <c r="AI95" s="215">
        <v>0</v>
      </c>
      <c r="AJ95" s="216"/>
      <c r="AK95" s="217"/>
      <c r="AL95" s="217"/>
      <c r="AM95" s="217"/>
      <c r="AN95" s="217"/>
      <c r="AO95" s="210" t="s">
        <v>532</v>
      </c>
      <c r="AP95" s="216"/>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row>
    <row r="96" spans="1:73" s="1" customFormat="1" ht="77.25" customHeight="1" x14ac:dyDescent="0.3">
      <c r="A96" s="24" t="s">
        <v>533</v>
      </c>
      <c r="B96" s="24" t="s">
        <v>163</v>
      </c>
      <c r="C96" s="25" t="s">
        <v>174</v>
      </c>
      <c r="D96" s="29"/>
      <c r="E96" s="48" t="s">
        <v>534</v>
      </c>
      <c r="F96" s="4" t="s">
        <v>535</v>
      </c>
      <c r="G96" s="5">
        <v>43131</v>
      </c>
      <c r="H96" s="6">
        <v>44227</v>
      </c>
      <c r="I96" s="1">
        <v>0.04</v>
      </c>
      <c r="K96" s="1" t="s">
        <v>113</v>
      </c>
      <c r="L96" s="4" t="s">
        <v>113</v>
      </c>
      <c r="M96" s="4"/>
      <c r="N96" s="4"/>
      <c r="O96" s="4"/>
      <c r="P96" s="233" t="s">
        <v>950</v>
      </c>
      <c r="Q96" s="4"/>
      <c r="R96" s="4" t="s">
        <v>240</v>
      </c>
      <c r="S96" s="9" t="s">
        <v>186</v>
      </c>
      <c r="T96" s="1">
        <v>1</v>
      </c>
      <c r="U96" s="4">
        <v>0</v>
      </c>
      <c r="V96" s="7">
        <v>0</v>
      </c>
      <c r="W96" s="4">
        <v>0</v>
      </c>
      <c r="X96" s="7">
        <v>1</v>
      </c>
      <c r="Y96" s="7">
        <v>1</v>
      </c>
      <c r="AC96" s="9"/>
      <c r="AD96" s="9"/>
      <c r="AE96" s="9"/>
      <c r="AF96" s="52">
        <f t="shared" si="1"/>
        <v>0</v>
      </c>
      <c r="AG96" s="54">
        <v>0</v>
      </c>
      <c r="AH96" s="54">
        <v>0</v>
      </c>
      <c r="AI96" s="54">
        <v>0</v>
      </c>
      <c r="AJ96" s="9"/>
      <c r="AL96" s="1">
        <v>1</v>
      </c>
      <c r="AO96" s="1" t="s">
        <v>186</v>
      </c>
    </row>
    <row r="97" spans="1:73" s="1" customFormat="1" ht="50.25" customHeight="1" x14ac:dyDescent="0.3">
      <c r="A97" s="28" t="s">
        <v>536</v>
      </c>
      <c r="B97" s="30" t="s">
        <v>163</v>
      </c>
      <c r="C97" s="25" t="s">
        <v>164</v>
      </c>
      <c r="D97" s="64"/>
      <c r="E97" s="67" t="s">
        <v>537</v>
      </c>
      <c r="F97" s="47" t="s">
        <v>538</v>
      </c>
      <c r="G97" s="72">
        <v>43137</v>
      </c>
      <c r="H97" s="73">
        <v>43867</v>
      </c>
      <c r="I97" s="67">
        <v>6.06</v>
      </c>
      <c r="J97" s="67"/>
      <c r="K97" s="47" t="s">
        <v>342</v>
      </c>
      <c r="L97" s="47" t="s">
        <v>177</v>
      </c>
      <c r="M97" s="14" t="s">
        <v>169</v>
      </c>
      <c r="N97" s="14"/>
      <c r="O97" s="47"/>
      <c r="P97" s="47"/>
      <c r="Q97" s="47"/>
      <c r="R97" s="74"/>
      <c r="S97" s="67" t="s">
        <v>397</v>
      </c>
      <c r="T97" s="67">
        <v>75</v>
      </c>
      <c r="U97" s="67">
        <v>0</v>
      </c>
      <c r="V97" s="67">
        <v>75</v>
      </c>
      <c r="W97" s="67">
        <v>34</v>
      </c>
      <c r="X97" s="69">
        <v>41</v>
      </c>
      <c r="Y97" s="69">
        <v>41</v>
      </c>
      <c r="Z97" s="19">
        <v>0</v>
      </c>
      <c r="AA97" s="67">
        <v>20</v>
      </c>
      <c r="AB97" s="67">
        <v>14</v>
      </c>
      <c r="AC97" s="63"/>
      <c r="AD97" s="63"/>
      <c r="AE97" s="63"/>
      <c r="AF97" s="52">
        <f t="shared" si="1"/>
        <v>34</v>
      </c>
      <c r="AG97" s="54">
        <v>0</v>
      </c>
      <c r="AH97" s="54">
        <v>0</v>
      </c>
      <c r="AI97" s="54">
        <v>0</v>
      </c>
      <c r="AJ97" s="19"/>
      <c r="AK97" s="20"/>
      <c r="AL97" s="20"/>
      <c r="AM97" s="20">
        <v>1</v>
      </c>
      <c r="AN97" s="20">
        <v>40</v>
      </c>
      <c r="AO97" s="19" t="s">
        <v>1573</v>
      </c>
      <c r="AP97" s="1">
        <v>23</v>
      </c>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row>
    <row r="98" spans="1:73" s="15" customFormat="1" ht="57" customHeight="1" x14ac:dyDescent="0.3">
      <c r="A98" s="25" t="s">
        <v>539</v>
      </c>
      <c r="B98" s="30" t="s">
        <v>163</v>
      </c>
      <c r="C98" s="25" t="s">
        <v>174</v>
      </c>
      <c r="D98" s="29"/>
      <c r="E98" s="19" t="s">
        <v>540</v>
      </c>
      <c r="F98" s="1" t="s">
        <v>541</v>
      </c>
      <c r="G98" s="10">
        <v>43140</v>
      </c>
      <c r="H98" s="6">
        <v>44236</v>
      </c>
      <c r="I98" s="1">
        <v>0.25</v>
      </c>
      <c r="J98" s="1"/>
      <c r="K98" s="1" t="s">
        <v>314</v>
      </c>
      <c r="L98" s="1" t="s">
        <v>314</v>
      </c>
      <c r="M98" s="1"/>
      <c r="N98" s="1"/>
      <c r="O98" s="1"/>
      <c r="P98" s="1"/>
      <c r="Q98" s="1"/>
      <c r="R98" s="1"/>
      <c r="S98" s="1" t="s">
        <v>186</v>
      </c>
      <c r="T98" s="1">
        <v>1</v>
      </c>
      <c r="U98" s="1">
        <v>1</v>
      </c>
      <c r="V98" s="1">
        <v>0</v>
      </c>
      <c r="W98" s="1">
        <v>0</v>
      </c>
      <c r="X98" s="1">
        <v>1</v>
      </c>
      <c r="Y98" s="1"/>
      <c r="Z98" s="1"/>
      <c r="AA98" s="1"/>
      <c r="AB98" s="1"/>
      <c r="AC98" s="1"/>
      <c r="AD98" s="1"/>
      <c r="AE98" s="1"/>
      <c r="AF98" s="52">
        <f t="shared" si="1"/>
        <v>0</v>
      </c>
      <c r="AG98" s="54">
        <v>0</v>
      </c>
      <c r="AH98" s="54">
        <v>0</v>
      </c>
      <c r="AI98" s="54">
        <v>0</v>
      </c>
      <c r="AJ98" s="9"/>
      <c r="AK98" s="1"/>
      <c r="AL98" s="1"/>
      <c r="AM98" s="1"/>
      <c r="AN98" s="1"/>
      <c r="AO98" s="1" t="s">
        <v>186</v>
      </c>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row>
    <row r="99" spans="1:73" s="1" customFormat="1" ht="51.75" customHeight="1" x14ac:dyDescent="0.3">
      <c r="A99" s="24" t="s">
        <v>542</v>
      </c>
      <c r="B99" s="24" t="s">
        <v>163</v>
      </c>
      <c r="C99" s="25" t="s">
        <v>174</v>
      </c>
      <c r="D99" s="59"/>
      <c r="E99" s="48" t="s">
        <v>543</v>
      </c>
      <c r="F99" s="4" t="s">
        <v>544</v>
      </c>
      <c r="G99" s="5">
        <v>43144</v>
      </c>
      <c r="H99" s="6">
        <v>44240</v>
      </c>
      <c r="I99" s="1">
        <v>0.45</v>
      </c>
      <c r="K99" s="4" t="s">
        <v>545</v>
      </c>
      <c r="L99" s="1" t="s">
        <v>57</v>
      </c>
      <c r="P99" s="234" t="s">
        <v>950</v>
      </c>
      <c r="R99" s="4" t="s">
        <v>240</v>
      </c>
      <c r="S99" s="4" t="s">
        <v>186</v>
      </c>
      <c r="T99" s="4">
        <v>1</v>
      </c>
      <c r="U99" s="4">
        <v>0</v>
      </c>
      <c r="V99" s="7">
        <v>0</v>
      </c>
      <c r="W99" s="4">
        <v>0</v>
      </c>
      <c r="X99" s="7">
        <v>1</v>
      </c>
      <c r="Y99" s="7">
        <v>1</v>
      </c>
      <c r="AB99" s="9"/>
      <c r="AC99" s="9"/>
      <c r="AD99" s="9"/>
      <c r="AE99" s="9"/>
      <c r="AF99" s="52">
        <f t="shared" si="1"/>
        <v>0</v>
      </c>
      <c r="AG99" s="54">
        <v>0</v>
      </c>
      <c r="AH99" s="54">
        <v>0</v>
      </c>
      <c r="AI99" s="54">
        <v>0</v>
      </c>
      <c r="AJ99" s="9"/>
      <c r="AK99" s="9"/>
      <c r="AL99" s="9">
        <v>1</v>
      </c>
      <c r="AM99" s="9"/>
      <c r="AN99" s="9"/>
      <c r="AO99" s="1" t="s">
        <v>186</v>
      </c>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row>
    <row r="100" spans="1:73" s="1" customFormat="1" ht="76.95" customHeight="1" x14ac:dyDescent="0.3">
      <c r="A100" s="25" t="s">
        <v>546</v>
      </c>
      <c r="B100" s="30" t="s">
        <v>163</v>
      </c>
      <c r="C100" s="25" t="s">
        <v>174</v>
      </c>
      <c r="D100" s="29">
        <v>200000915612</v>
      </c>
      <c r="E100" s="19" t="s">
        <v>547</v>
      </c>
      <c r="F100" s="1" t="s">
        <v>548</v>
      </c>
      <c r="G100" s="10">
        <v>43151</v>
      </c>
      <c r="H100" s="6">
        <v>44247</v>
      </c>
      <c r="I100" s="1">
        <v>7.0000000000000007E-2</v>
      </c>
      <c r="K100" s="1" t="s">
        <v>57</v>
      </c>
      <c r="L100" s="1" t="s">
        <v>257</v>
      </c>
      <c r="O100" s="1" t="s">
        <v>185</v>
      </c>
      <c r="S100" s="1" t="s">
        <v>186</v>
      </c>
      <c r="T100" s="1">
        <v>1</v>
      </c>
      <c r="U100" s="1">
        <v>1</v>
      </c>
      <c r="V100" s="1">
        <v>0</v>
      </c>
      <c r="W100" s="1">
        <v>0</v>
      </c>
      <c r="X100" s="1">
        <v>1</v>
      </c>
      <c r="Y100" s="1">
        <v>0</v>
      </c>
      <c r="Z100" s="1">
        <v>0</v>
      </c>
      <c r="AB100" s="1">
        <v>0</v>
      </c>
      <c r="AC100" s="7"/>
      <c r="AD100" s="7"/>
      <c r="AE100" s="7"/>
      <c r="AF100" s="52">
        <f t="shared" si="1"/>
        <v>0</v>
      </c>
      <c r="AG100" s="54">
        <v>0</v>
      </c>
      <c r="AH100" s="54">
        <v>0</v>
      </c>
      <c r="AI100" s="54">
        <v>0</v>
      </c>
      <c r="AJ100" s="9"/>
      <c r="AK100" s="7"/>
      <c r="AL100" s="7"/>
      <c r="AM100" s="7"/>
      <c r="AN100" s="7"/>
      <c r="AO100" s="1" t="s">
        <v>186</v>
      </c>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row>
    <row r="101" spans="1:73" s="19" customFormat="1" ht="91.2" customHeight="1" x14ac:dyDescent="0.3">
      <c r="A101" s="25" t="s">
        <v>549</v>
      </c>
      <c r="B101" s="25" t="s">
        <v>163</v>
      </c>
      <c r="C101" s="25" t="s">
        <v>174</v>
      </c>
      <c r="D101" s="29"/>
      <c r="E101" s="19" t="s">
        <v>550</v>
      </c>
      <c r="F101" s="1" t="s">
        <v>551</v>
      </c>
      <c r="G101" s="10">
        <v>43152</v>
      </c>
      <c r="H101" s="6">
        <v>44248</v>
      </c>
      <c r="I101" s="1">
        <v>0.09</v>
      </c>
      <c r="J101" s="1"/>
      <c r="K101" s="1" t="s">
        <v>248</v>
      </c>
      <c r="L101" s="1" t="s">
        <v>248</v>
      </c>
      <c r="M101" s="1"/>
      <c r="N101" s="1"/>
      <c r="O101" s="1" t="s">
        <v>185</v>
      </c>
      <c r="P101" s="1"/>
      <c r="Q101" s="1"/>
      <c r="R101" s="1"/>
      <c r="S101" s="1" t="s">
        <v>186</v>
      </c>
      <c r="T101" s="1">
        <v>1</v>
      </c>
      <c r="U101" s="1">
        <v>1</v>
      </c>
      <c r="V101" s="1">
        <v>0</v>
      </c>
      <c r="W101" s="1">
        <v>0</v>
      </c>
      <c r="X101" s="7">
        <v>1</v>
      </c>
      <c r="Y101" s="7"/>
      <c r="Z101" s="1"/>
      <c r="AA101" s="1"/>
      <c r="AB101" s="1"/>
      <c r="AC101" s="1"/>
      <c r="AD101" s="1"/>
      <c r="AE101" s="1"/>
      <c r="AF101" s="52">
        <f t="shared" si="1"/>
        <v>0</v>
      </c>
      <c r="AG101" s="54">
        <v>0</v>
      </c>
      <c r="AH101" s="54">
        <v>0</v>
      </c>
      <c r="AI101" s="54">
        <v>0</v>
      </c>
      <c r="AJ101" s="7"/>
      <c r="AK101" s="1"/>
      <c r="AL101" s="1">
        <v>0</v>
      </c>
      <c r="AM101" s="1"/>
      <c r="AN101" s="1"/>
      <c r="AO101" s="1" t="s">
        <v>186</v>
      </c>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row>
    <row r="102" spans="1:73" s="19" customFormat="1" ht="57" customHeight="1" x14ac:dyDescent="0.3">
      <c r="A102" s="24" t="s">
        <v>552</v>
      </c>
      <c r="B102" s="25" t="s">
        <v>163</v>
      </c>
      <c r="C102" s="25" t="s">
        <v>174</v>
      </c>
      <c r="D102" s="57"/>
      <c r="E102" s="48" t="s">
        <v>553</v>
      </c>
      <c r="F102" s="4" t="s">
        <v>554</v>
      </c>
      <c r="G102" s="5">
        <v>43161</v>
      </c>
      <c r="H102" s="6">
        <v>44257</v>
      </c>
      <c r="I102" s="1">
        <v>7.0000000000000007E-2</v>
      </c>
      <c r="J102" s="1"/>
      <c r="K102" s="4" t="s">
        <v>248</v>
      </c>
      <c r="L102" s="4" t="s">
        <v>248</v>
      </c>
      <c r="M102" s="4"/>
      <c r="N102" s="4"/>
      <c r="O102" s="4"/>
      <c r="P102" s="4"/>
      <c r="Q102" s="4"/>
      <c r="R102" s="4" t="s">
        <v>240</v>
      </c>
      <c r="S102" s="1" t="s">
        <v>186</v>
      </c>
      <c r="T102" s="4">
        <v>1</v>
      </c>
      <c r="U102" s="4">
        <v>0</v>
      </c>
      <c r="V102" s="1">
        <v>0</v>
      </c>
      <c r="W102" s="4">
        <v>0</v>
      </c>
      <c r="X102" s="7">
        <v>1</v>
      </c>
      <c r="Y102" s="7">
        <v>1</v>
      </c>
      <c r="Z102" s="4"/>
      <c r="AA102" s="1"/>
      <c r="AB102" s="1"/>
      <c r="AC102" s="1"/>
      <c r="AD102" s="1"/>
      <c r="AE102" s="1"/>
      <c r="AF102" s="52">
        <f t="shared" si="1"/>
        <v>0</v>
      </c>
      <c r="AG102" s="54">
        <v>0</v>
      </c>
      <c r="AH102" s="54">
        <v>0</v>
      </c>
      <c r="AI102" s="54">
        <v>0</v>
      </c>
      <c r="AJ102" s="7"/>
      <c r="AK102" s="1"/>
      <c r="AL102" s="1">
        <v>1</v>
      </c>
      <c r="AM102" s="1"/>
      <c r="AN102" s="1"/>
      <c r="AO102" s="1" t="s">
        <v>186</v>
      </c>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row>
    <row r="103" spans="1:73" s="1" customFormat="1" ht="65.25" customHeight="1" x14ac:dyDescent="0.3">
      <c r="A103" s="25" t="s">
        <v>555</v>
      </c>
      <c r="B103" s="30" t="s">
        <v>163</v>
      </c>
      <c r="C103" s="25" t="s">
        <v>174</v>
      </c>
      <c r="D103" s="29"/>
      <c r="E103" s="19" t="s">
        <v>556</v>
      </c>
      <c r="F103" s="1" t="s">
        <v>557</v>
      </c>
      <c r="G103" s="10">
        <v>43175</v>
      </c>
      <c r="H103" s="6">
        <v>44271</v>
      </c>
      <c r="I103" s="1">
        <v>0.3</v>
      </c>
      <c r="K103" s="1" t="s">
        <v>558</v>
      </c>
      <c r="L103" s="1" t="s">
        <v>228</v>
      </c>
      <c r="M103" s="7" t="s">
        <v>169</v>
      </c>
      <c r="N103" s="7"/>
      <c r="O103" s="1" t="s">
        <v>185</v>
      </c>
      <c r="S103" s="1" t="s">
        <v>186</v>
      </c>
      <c r="T103" s="1">
        <v>1</v>
      </c>
      <c r="U103" s="1">
        <v>1</v>
      </c>
      <c r="V103" s="1">
        <v>0</v>
      </c>
      <c r="W103" s="1">
        <v>0</v>
      </c>
      <c r="X103" s="1">
        <v>1</v>
      </c>
      <c r="Y103" s="1">
        <v>0</v>
      </c>
      <c r="Z103" s="1">
        <v>0</v>
      </c>
      <c r="AB103" s="1">
        <v>0</v>
      </c>
      <c r="AF103" s="52">
        <f t="shared" si="1"/>
        <v>0</v>
      </c>
      <c r="AG103" s="54">
        <v>0</v>
      </c>
      <c r="AH103" s="54">
        <v>0</v>
      </c>
      <c r="AI103" s="54">
        <v>0</v>
      </c>
      <c r="AJ103" s="9"/>
      <c r="AO103" s="1" t="s">
        <v>186</v>
      </c>
    </row>
    <row r="104" spans="1:73" s="1" customFormat="1" ht="47.25" customHeight="1" x14ac:dyDescent="0.3">
      <c r="A104" s="24" t="s">
        <v>559</v>
      </c>
      <c r="B104" s="24" t="s">
        <v>163</v>
      </c>
      <c r="C104" s="25" t="s">
        <v>174</v>
      </c>
      <c r="D104" s="29"/>
      <c r="E104" s="48" t="s">
        <v>560</v>
      </c>
      <c r="F104" s="4" t="s">
        <v>561</v>
      </c>
      <c r="G104" s="5">
        <v>43196</v>
      </c>
      <c r="H104" s="12">
        <v>44292</v>
      </c>
      <c r="I104" s="23">
        <v>0.15</v>
      </c>
      <c r="J104" s="23"/>
      <c r="K104" s="4" t="s">
        <v>177</v>
      </c>
      <c r="L104" s="4" t="s">
        <v>177</v>
      </c>
      <c r="M104" s="4"/>
      <c r="N104" s="4"/>
      <c r="O104" s="4"/>
      <c r="P104" s="4"/>
      <c r="Q104" s="4"/>
      <c r="R104" s="4" t="s">
        <v>240</v>
      </c>
      <c r="S104" s="9" t="s">
        <v>186</v>
      </c>
      <c r="T104" s="9">
        <v>1</v>
      </c>
      <c r="U104" s="9">
        <v>0</v>
      </c>
      <c r="V104" s="7">
        <v>0</v>
      </c>
      <c r="W104" s="9">
        <v>0</v>
      </c>
      <c r="X104" s="7">
        <v>1</v>
      </c>
      <c r="Y104" s="7">
        <v>1</v>
      </c>
      <c r="Z104" s="9"/>
      <c r="AA104" s="9"/>
      <c r="AC104" s="9"/>
      <c r="AD104" s="9"/>
      <c r="AE104" s="9"/>
      <c r="AF104" s="52">
        <f t="shared" si="1"/>
        <v>0</v>
      </c>
      <c r="AG104" s="54">
        <v>0</v>
      </c>
      <c r="AH104" s="54">
        <v>0</v>
      </c>
      <c r="AI104" s="54">
        <v>0</v>
      </c>
      <c r="AJ104" s="9"/>
      <c r="AL104" s="1">
        <v>1</v>
      </c>
      <c r="AO104" s="1" t="s">
        <v>186</v>
      </c>
    </row>
    <row r="105" spans="1:73" s="1" customFormat="1" ht="52.5" customHeight="1" x14ac:dyDescent="0.3">
      <c r="A105" s="24" t="s">
        <v>562</v>
      </c>
      <c r="B105" s="30" t="s">
        <v>163</v>
      </c>
      <c r="C105" s="25" t="s">
        <v>174</v>
      </c>
      <c r="D105" s="29"/>
      <c r="E105" s="48" t="s">
        <v>563</v>
      </c>
      <c r="F105" s="4" t="s">
        <v>564</v>
      </c>
      <c r="G105" s="5">
        <v>43199</v>
      </c>
      <c r="H105" s="12">
        <v>44295</v>
      </c>
      <c r="I105" s="9">
        <v>0.09</v>
      </c>
      <c r="J105" s="9"/>
      <c r="K105" s="4" t="s">
        <v>222</v>
      </c>
      <c r="L105" s="4" t="s">
        <v>361</v>
      </c>
      <c r="M105" s="4"/>
      <c r="N105" s="4"/>
      <c r="O105" s="4"/>
      <c r="P105" s="4"/>
      <c r="Q105" s="4"/>
      <c r="S105" s="4" t="s">
        <v>186</v>
      </c>
      <c r="T105" s="4">
        <v>1</v>
      </c>
      <c r="U105" s="9">
        <v>0</v>
      </c>
      <c r="V105" s="9">
        <v>1</v>
      </c>
      <c r="W105" s="9">
        <v>0</v>
      </c>
      <c r="X105" s="9">
        <v>1</v>
      </c>
      <c r="Y105" s="9">
        <v>1</v>
      </c>
      <c r="Z105" s="9">
        <v>0</v>
      </c>
      <c r="AA105" s="9"/>
      <c r="AB105" s="9">
        <v>0</v>
      </c>
      <c r="AF105" s="52">
        <f t="shared" si="1"/>
        <v>0</v>
      </c>
      <c r="AG105" s="54">
        <v>0</v>
      </c>
      <c r="AH105" s="54">
        <v>0</v>
      </c>
      <c r="AI105" s="54">
        <v>0</v>
      </c>
      <c r="AJ105" s="9"/>
      <c r="AM105" s="1">
        <v>1</v>
      </c>
      <c r="AO105" s="1" t="s">
        <v>186</v>
      </c>
    </row>
    <row r="106" spans="1:73" s="1" customFormat="1" ht="67.5" customHeight="1" x14ac:dyDescent="0.3">
      <c r="A106" s="24" t="s">
        <v>565</v>
      </c>
      <c r="B106" s="30" t="s">
        <v>163</v>
      </c>
      <c r="C106" s="25" t="s">
        <v>174</v>
      </c>
      <c r="D106" s="29"/>
      <c r="E106" s="48" t="s">
        <v>566</v>
      </c>
      <c r="F106" s="4" t="s">
        <v>567</v>
      </c>
      <c r="G106" s="5">
        <v>43203</v>
      </c>
      <c r="H106" s="12">
        <v>44299</v>
      </c>
      <c r="I106" s="9">
        <v>0.36</v>
      </c>
      <c r="J106" s="9"/>
      <c r="K106" s="4" t="s">
        <v>568</v>
      </c>
      <c r="L106" s="4" t="s">
        <v>228</v>
      </c>
      <c r="M106" s="4"/>
      <c r="N106" s="4"/>
      <c r="O106" s="4"/>
      <c r="P106" s="233" t="s">
        <v>950</v>
      </c>
      <c r="Q106" s="4" t="s">
        <v>569</v>
      </c>
      <c r="S106" s="4" t="s">
        <v>170</v>
      </c>
      <c r="T106" s="4">
        <v>1</v>
      </c>
      <c r="U106" s="9">
        <v>0</v>
      </c>
      <c r="V106" s="9">
        <v>1</v>
      </c>
      <c r="W106" s="9">
        <v>1</v>
      </c>
      <c r="X106" s="9">
        <v>0</v>
      </c>
      <c r="Y106" s="9">
        <v>0</v>
      </c>
      <c r="Z106" s="9">
        <v>0</v>
      </c>
      <c r="AA106" s="9">
        <v>1</v>
      </c>
      <c r="AB106" s="9">
        <v>0</v>
      </c>
      <c r="AC106" s="9"/>
      <c r="AD106" s="9"/>
      <c r="AE106" s="9"/>
      <c r="AF106" s="52">
        <f t="shared" si="1"/>
        <v>1</v>
      </c>
      <c r="AG106" s="54">
        <v>0</v>
      </c>
      <c r="AH106" s="54">
        <v>0</v>
      </c>
      <c r="AI106" s="54">
        <v>0</v>
      </c>
      <c r="AJ106" s="9"/>
      <c r="AK106" s="9"/>
      <c r="AL106" s="9"/>
      <c r="AM106" s="9"/>
      <c r="AN106" s="9"/>
      <c r="AO106" s="1" t="s">
        <v>570</v>
      </c>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row>
    <row r="107" spans="1:73" s="1" customFormat="1" ht="41.4" x14ac:dyDescent="0.3">
      <c r="A107" s="24" t="s">
        <v>571</v>
      </c>
      <c r="B107" s="30" t="s">
        <v>163</v>
      </c>
      <c r="C107" s="25" t="s">
        <v>174</v>
      </c>
      <c r="D107" s="29"/>
      <c r="E107" s="48" t="s">
        <v>572</v>
      </c>
      <c r="F107" s="4" t="s">
        <v>573</v>
      </c>
      <c r="G107" s="5">
        <v>43208</v>
      </c>
      <c r="H107" s="12">
        <v>44304</v>
      </c>
      <c r="I107" s="9">
        <v>0.03</v>
      </c>
      <c r="J107" s="9"/>
      <c r="K107" s="4" t="s">
        <v>57</v>
      </c>
      <c r="L107" s="4" t="s">
        <v>257</v>
      </c>
      <c r="M107" s="4"/>
      <c r="N107" s="4"/>
      <c r="O107" s="4"/>
      <c r="P107" s="4"/>
      <c r="Q107" s="4"/>
      <c r="S107" s="4" t="s">
        <v>186</v>
      </c>
      <c r="T107" s="1">
        <v>4</v>
      </c>
      <c r="U107" s="1">
        <v>3</v>
      </c>
      <c r="V107" s="1">
        <v>1</v>
      </c>
      <c r="W107" s="1">
        <v>0</v>
      </c>
      <c r="X107" s="1">
        <v>1</v>
      </c>
      <c r="Y107" s="1">
        <v>1</v>
      </c>
      <c r="Z107" s="1">
        <v>0</v>
      </c>
      <c r="AB107" s="9">
        <v>0</v>
      </c>
      <c r="AC107" s="20"/>
      <c r="AD107" s="20"/>
      <c r="AE107" s="20"/>
      <c r="AF107" s="52">
        <f t="shared" si="1"/>
        <v>0</v>
      </c>
      <c r="AG107" s="54">
        <v>0</v>
      </c>
      <c r="AH107" s="54">
        <v>0</v>
      </c>
      <c r="AI107" s="54">
        <v>0</v>
      </c>
      <c r="AJ107" s="9"/>
      <c r="AK107" s="9"/>
      <c r="AL107" s="9"/>
      <c r="AM107" s="9">
        <v>1</v>
      </c>
      <c r="AN107" s="9"/>
      <c r="AO107" s="1" t="s">
        <v>186</v>
      </c>
      <c r="AP107" s="1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16"/>
      <c r="BO107" s="16"/>
      <c r="BP107" s="16"/>
      <c r="BQ107" s="16"/>
      <c r="BR107" s="16"/>
      <c r="BS107" s="16"/>
      <c r="BT107" s="16"/>
      <c r="BU107" s="16"/>
    </row>
    <row r="108" spans="1:73" s="19" customFormat="1" ht="70.5" customHeight="1" x14ac:dyDescent="0.3">
      <c r="A108" s="30" t="s">
        <v>574</v>
      </c>
      <c r="B108" s="30" t="s">
        <v>163</v>
      </c>
      <c r="C108" s="25" t="s">
        <v>174</v>
      </c>
      <c r="D108" s="58">
        <v>100091429066</v>
      </c>
      <c r="E108" s="75" t="s">
        <v>575</v>
      </c>
      <c r="F108" s="14" t="s">
        <v>576</v>
      </c>
      <c r="G108" s="22">
        <v>43214</v>
      </c>
      <c r="H108" s="6">
        <v>43945</v>
      </c>
      <c r="I108" s="1">
        <v>7.0000000000000007E-2</v>
      </c>
      <c r="J108" s="1"/>
      <c r="K108" s="14" t="s">
        <v>200</v>
      </c>
      <c r="L108" s="14" t="s">
        <v>313</v>
      </c>
      <c r="M108" s="14"/>
      <c r="N108" s="14"/>
      <c r="O108" s="14"/>
      <c r="P108" s="14"/>
      <c r="Q108" s="14"/>
      <c r="R108" s="1"/>
      <c r="S108" s="14" t="s">
        <v>186</v>
      </c>
      <c r="T108" s="1">
        <v>1</v>
      </c>
      <c r="U108" s="1">
        <v>0</v>
      </c>
      <c r="V108" s="1">
        <v>1</v>
      </c>
      <c r="W108" s="1">
        <v>0</v>
      </c>
      <c r="X108" s="1">
        <v>1</v>
      </c>
      <c r="Y108" s="1">
        <v>1</v>
      </c>
      <c r="Z108" s="1">
        <v>0</v>
      </c>
      <c r="AA108" s="1"/>
      <c r="AB108" s="1">
        <v>0</v>
      </c>
      <c r="AC108" s="9"/>
      <c r="AD108" s="9"/>
      <c r="AE108" s="9"/>
      <c r="AF108" s="52">
        <f t="shared" si="1"/>
        <v>0</v>
      </c>
      <c r="AG108" s="54">
        <v>0</v>
      </c>
      <c r="AH108" s="54">
        <v>0</v>
      </c>
      <c r="AI108" s="54">
        <v>0</v>
      </c>
      <c r="AJ108" s="9"/>
      <c r="AK108" s="4"/>
      <c r="AL108" s="4"/>
      <c r="AM108" s="4">
        <v>1</v>
      </c>
      <c r="AN108" s="4"/>
      <c r="AO108" s="1" t="s">
        <v>186</v>
      </c>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row>
    <row r="109" spans="1:73" s="19" customFormat="1" ht="54.75" customHeight="1" x14ac:dyDescent="0.3">
      <c r="A109" s="25" t="s">
        <v>577</v>
      </c>
      <c r="B109" s="30" t="s">
        <v>163</v>
      </c>
      <c r="C109" s="25" t="s">
        <v>174</v>
      </c>
      <c r="D109" s="29"/>
      <c r="E109" s="19" t="s">
        <v>578</v>
      </c>
      <c r="F109" s="1" t="s">
        <v>579</v>
      </c>
      <c r="G109" s="10">
        <v>43222</v>
      </c>
      <c r="H109" s="6">
        <v>44318</v>
      </c>
      <c r="I109" s="1">
        <v>1.1399999999999999</v>
      </c>
      <c r="J109" s="1"/>
      <c r="K109" s="1" t="s">
        <v>568</v>
      </c>
      <c r="L109" s="14" t="s">
        <v>228</v>
      </c>
      <c r="M109" s="14"/>
      <c r="N109" s="14"/>
      <c r="O109" s="14"/>
      <c r="P109" s="14"/>
      <c r="Q109" s="14"/>
      <c r="R109" s="1"/>
      <c r="S109" s="1" t="s">
        <v>186</v>
      </c>
      <c r="T109" s="1">
        <v>6</v>
      </c>
      <c r="U109" s="1">
        <v>0</v>
      </c>
      <c r="V109" s="1">
        <v>6</v>
      </c>
      <c r="W109" s="1">
        <v>0</v>
      </c>
      <c r="X109" s="1">
        <v>4</v>
      </c>
      <c r="Y109" s="1">
        <v>4</v>
      </c>
      <c r="Z109" s="1">
        <v>0</v>
      </c>
      <c r="AA109" s="1"/>
      <c r="AB109" s="1">
        <v>0</v>
      </c>
      <c r="AC109" s="20"/>
      <c r="AD109" s="20"/>
      <c r="AE109" s="20"/>
      <c r="AF109" s="52">
        <f t="shared" si="1"/>
        <v>0</v>
      </c>
      <c r="AG109" s="54">
        <v>0</v>
      </c>
      <c r="AH109" s="54">
        <v>0</v>
      </c>
      <c r="AI109" s="54">
        <v>0</v>
      </c>
      <c r="AJ109" s="9"/>
      <c r="AK109" s="9"/>
      <c r="AL109" s="9"/>
      <c r="AM109" s="9">
        <v>4</v>
      </c>
      <c r="AN109" s="9"/>
      <c r="AO109" s="1" t="s">
        <v>186</v>
      </c>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16"/>
      <c r="BO109" s="16"/>
      <c r="BP109" s="16"/>
      <c r="BQ109" s="16"/>
      <c r="BR109" s="16"/>
      <c r="BS109" s="16"/>
      <c r="BT109" s="16"/>
      <c r="BU109" s="16"/>
    </row>
    <row r="110" spans="1:73" s="1" customFormat="1" ht="54.75" customHeight="1" x14ac:dyDescent="0.3">
      <c r="A110" s="210" t="s">
        <v>580</v>
      </c>
      <c r="B110" s="209" t="s">
        <v>163</v>
      </c>
      <c r="C110" s="210" t="s">
        <v>174</v>
      </c>
      <c r="D110" s="211"/>
      <c r="E110" s="210" t="s">
        <v>581</v>
      </c>
      <c r="F110" s="210" t="s">
        <v>582</v>
      </c>
      <c r="G110" s="212">
        <v>43223</v>
      </c>
      <c r="H110" s="213">
        <v>44319</v>
      </c>
      <c r="I110" s="210">
        <v>0.22</v>
      </c>
      <c r="J110" s="210"/>
      <c r="K110" s="210" t="s">
        <v>558</v>
      </c>
      <c r="L110" s="209" t="s">
        <v>228</v>
      </c>
      <c r="M110" s="209"/>
      <c r="N110" s="209" t="s">
        <v>411</v>
      </c>
      <c r="O110" s="209" t="s">
        <v>185</v>
      </c>
      <c r="P110" s="209"/>
      <c r="Q110" s="209"/>
      <c r="R110" s="210"/>
      <c r="S110" s="210" t="s">
        <v>412</v>
      </c>
      <c r="T110" s="210">
        <v>1</v>
      </c>
      <c r="U110" s="210">
        <v>1</v>
      </c>
      <c r="V110" s="210">
        <v>0</v>
      </c>
      <c r="W110" s="210">
        <v>0</v>
      </c>
      <c r="X110" s="210">
        <v>0</v>
      </c>
      <c r="Y110" s="210">
        <v>0</v>
      </c>
      <c r="Z110" s="210">
        <v>0</v>
      </c>
      <c r="AA110" s="210"/>
      <c r="AB110" s="210">
        <v>0</v>
      </c>
      <c r="AC110" s="210"/>
      <c r="AD110" s="210"/>
      <c r="AE110" s="210"/>
      <c r="AF110" s="52">
        <f t="shared" si="1"/>
        <v>0</v>
      </c>
      <c r="AG110" s="215">
        <v>0</v>
      </c>
      <c r="AH110" s="215">
        <v>0</v>
      </c>
      <c r="AI110" s="215">
        <v>0</v>
      </c>
      <c r="AJ110" s="216"/>
      <c r="AK110" s="210"/>
      <c r="AL110" s="210"/>
      <c r="AM110" s="210"/>
      <c r="AN110" s="210"/>
      <c r="AO110" s="210" t="s">
        <v>583</v>
      </c>
      <c r="AP110" s="210"/>
    </row>
    <row r="111" spans="1:73" s="1" customFormat="1" ht="45.75" customHeight="1" x14ac:dyDescent="0.3">
      <c r="A111" s="24" t="s">
        <v>584</v>
      </c>
      <c r="B111" s="25" t="s">
        <v>163</v>
      </c>
      <c r="C111" s="25" t="s">
        <v>174</v>
      </c>
      <c r="D111" s="29"/>
      <c r="E111" s="48" t="s">
        <v>585</v>
      </c>
      <c r="F111" s="4" t="s">
        <v>586</v>
      </c>
      <c r="G111" s="5">
        <v>43230</v>
      </c>
      <c r="H111" s="12">
        <v>44326</v>
      </c>
      <c r="I111" s="9">
        <v>0.09</v>
      </c>
      <c r="J111" s="9"/>
      <c r="K111" s="4" t="s">
        <v>190</v>
      </c>
      <c r="L111" s="4" t="s">
        <v>177</v>
      </c>
      <c r="M111" s="4"/>
      <c r="N111" s="4"/>
      <c r="O111" s="4"/>
      <c r="P111" s="4"/>
      <c r="Q111" s="4"/>
      <c r="R111" s="4" t="s">
        <v>240</v>
      </c>
      <c r="S111" s="1" t="s">
        <v>186</v>
      </c>
      <c r="T111" s="9">
        <v>2</v>
      </c>
      <c r="U111" s="9">
        <v>0</v>
      </c>
      <c r="V111" s="9">
        <v>0</v>
      </c>
      <c r="W111" s="9">
        <v>0</v>
      </c>
      <c r="X111" s="7">
        <v>2</v>
      </c>
      <c r="Y111" s="7">
        <v>2</v>
      </c>
      <c r="Z111" s="9"/>
      <c r="AA111" s="9"/>
      <c r="AF111" s="52">
        <f t="shared" si="1"/>
        <v>0</v>
      </c>
      <c r="AG111" s="54">
        <v>0</v>
      </c>
      <c r="AH111" s="54">
        <v>0</v>
      </c>
      <c r="AI111" s="54">
        <v>0</v>
      </c>
      <c r="AJ111" s="9"/>
      <c r="AL111" s="1">
        <v>2</v>
      </c>
      <c r="AO111" s="1" t="s">
        <v>186</v>
      </c>
    </row>
    <row r="112" spans="1:73" s="1" customFormat="1" ht="42.75" customHeight="1" x14ac:dyDescent="0.3">
      <c r="A112" s="24" t="s">
        <v>587</v>
      </c>
      <c r="B112" s="24" t="s">
        <v>163</v>
      </c>
      <c r="C112" s="25" t="s">
        <v>174</v>
      </c>
      <c r="D112" s="29"/>
      <c r="E112" s="48" t="s">
        <v>588</v>
      </c>
      <c r="F112" s="4" t="s">
        <v>589</v>
      </c>
      <c r="G112" s="5">
        <v>43234</v>
      </c>
      <c r="H112" s="6">
        <v>44330</v>
      </c>
      <c r="I112" s="1">
        <v>0.05</v>
      </c>
      <c r="K112" s="4" t="s">
        <v>502</v>
      </c>
      <c r="L112" s="4" t="s">
        <v>248</v>
      </c>
      <c r="M112" s="4"/>
      <c r="N112" s="4"/>
      <c r="O112" s="4"/>
      <c r="P112" s="4"/>
      <c r="Q112" s="4"/>
      <c r="R112" s="4" t="s">
        <v>240</v>
      </c>
      <c r="S112" s="4" t="s">
        <v>186</v>
      </c>
      <c r="T112" s="4">
        <v>1</v>
      </c>
      <c r="U112" s="1">
        <v>0</v>
      </c>
      <c r="V112" s="7">
        <v>0</v>
      </c>
      <c r="W112" s="4">
        <v>0</v>
      </c>
      <c r="X112" s="1">
        <v>1</v>
      </c>
      <c r="Y112" s="1">
        <v>1</v>
      </c>
      <c r="AC112" s="9"/>
      <c r="AD112" s="9"/>
      <c r="AE112" s="9"/>
      <c r="AF112" s="52">
        <f t="shared" si="1"/>
        <v>0</v>
      </c>
      <c r="AG112" s="54">
        <v>0</v>
      </c>
      <c r="AH112" s="54">
        <v>0</v>
      </c>
      <c r="AI112" s="54">
        <v>0</v>
      </c>
      <c r="AJ112" s="9"/>
      <c r="AL112" s="1">
        <v>1</v>
      </c>
      <c r="AO112" s="1" t="s">
        <v>186</v>
      </c>
    </row>
    <row r="113" spans="1:73" s="1" customFormat="1" ht="54.75" customHeight="1" x14ac:dyDescent="0.3">
      <c r="A113" s="24" t="s">
        <v>590</v>
      </c>
      <c r="B113" s="24" t="s">
        <v>163</v>
      </c>
      <c r="C113" s="25" t="s">
        <v>174</v>
      </c>
      <c r="D113" s="59"/>
      <c r="E113" s="48" t="s">
        <v>591</v>
      </c>
      <c r="F113" s="4" t="s">
        <v>592</v>
      </c>
      <c r="G113" s="5">
        <v>43234</v>
      </c>
      <c r="H113" s="12">
        <v>44330</v>
      </c>
      <c r="I113" s="9">
        <v>0.05</v>
      </c>
      <c r="J113" s="9"/>
      <c r="K113" s="4" t="s">
        <v>545</v>
      </c>
      <c r="L113" s="1" t="s">
        <v>57</v>
      </c>
      <c r="R113" s="4" t="s">
        <v>593</v>
      </c>
      <c r="S113" s="4" t="s">
        <v>186</v>
      </c>
      <c r="T113" s="9">
        <v>2</v>
      </c>
      <c r="U113" s="9">
        <v>0</v>
      </c>
      <c r="V113" s="7">
        <v>0</v>
      </c>
      <c r="W113" s="4">
        <v>0</v>
      </c>
      <c r="X113" s="7">
        <v>2</v>
      </c>
      <c r="Y113" s="7">
        <v>2</v>
      </c>
      <c r="Z113" s="9"/>
      <c r="AA113" s="9"/>
      <c r="AB113" s="9"/>
      <c r="AC113" s="9"/>
      <c r="AD113" s="9"/>
      <c r="AE113" s="9"/>
      <c r="AF113" s="52">
        <f t="shared" si="1"/>
        <v>0</v>
      </c>
      <c r="AG113" s="54">
        <v>0</v>
      </c>
      <c r="AH113" s="54">
        <v>0</v>
      </c>
      <c r="AI113" s="54">
        <v>0</v>
      </c>
      <c r="AJ113" s="9"/>
      <c r="AK113" s="9"/>
      <c r="AL113" s="9">
        <v>2</v>
      </c>
      <c r="AM113" s="9"/>
      <c r="AN113" s="9"/>
      <c r="AO113" s="1" t="s">
        <v>186</v>
      </c>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row>
    <row r="114" spans="1:73" s="1" customFormat="1" ht="54.75" customHeight="1" x14ac:dyDescent="0.3">
      <c r="A114" s="24" t="s">
        <v>594</v>
      </c>
      <c r="B114" s="30" t="s">
        <v>163</v>
      </c>
      <c r="C114" s="25" t="s">
        <v>174</v>
      </c>
      <c r="D114" s="29"/>
      <c r="E114" s="48" t="s">
        <v>595</v>
      </c>
      <c r="F114" s="4" t="s">
        <v>596</v>
      </c>
      <c r="G114" s="5">
        <v>43235</v>
      </c>
      <c r="H114" s="12">
        <v>44331</v>
      </c>
      <c r="I114" s="9">
        <v>2.06</v>
      </c>
      <c r="J114" s="9"/>
      <c r="K114" s="4" t="s">
        <v>558</v>
      </c>
      <c r="L114" s="4" t="s">
        <v>228</v>
      </c>
      <c r="M114" s="7" t="s">
        <v>169</v>
      </c>
      <c r="N114" s="7"/>
      <c r="O114" s="4" t="s">
        <v>185</v>
      </c>
      <c r="P114" s="233" t="s">
        <v>950</v>
      </c>
      <c r="Q114" s="4"/>
      <c r="S114" s="4" t="s">
        <v>170</v>
      </c>
      <c r="T114" s="1">
        <v>1</v>
      </c>
      <c r="U114" s="9">
        <v>1</v>
      </c>
      <c r="V114" s="9">
        <v>0</v>
      </c>
      <c r="W114" s="9">
        <v>1</v>
      </c>
      <c r="X114" s="9">
        <v>0</v>
      </c>
      <c r="Y114" s="9">
        <v>0</v>
      </c>
      <c r="Z114" s="9">
        <v>0</v>
      </c>
      <c r="AA114" s="9"/>
      <c r="AB114" s="9">
        <v>0</v>
      </c>
      <c r="AF114" s="52">
        <f t="shared" si="1"/>
        <v>0</v>
      </c>
      <c r="AG114" s="54">
        <v>0</v>
      </c>
      <c r="AH114" s="54">
        <v>0</v>
      </c>
      <c r="AI114" s="54">
        <v>0</v>
      </c>
      <c r="AJ114" s="9"/>
      <c r="AO114" s="1" t="s">
        <v>597</v>
      </c>
    </row>
    <row r="115" spans="1:73" ht="60.75" customHeight="1" x14ac:dyDescent="0.3">
      <c r="A115" s="24" t="s">
        <v>598</v>
      </c>
      <c r="B115" s="25" t="s">
        <v>163</v>
      </c>
      <c r="C115" s="25" t="s">
        <v>174</v>
      </c>
      <c r="D115" s="59"/>
      <c r="E115" s="48" t="s">
        <v>599</v>
      </c>
      <c r="F115" s="4" t="s">
        <v>600</v>
      </c>
      <c r="G115" s="5">
        <v>43242</v>
      </c>
      <c r="H115" s="12">
        <v>44338</v>
      </c>
      <c r="I115" s="9">
        <v>0.37</v>
      </c>
      <c r="J115" s="9"/>
      <c r="K115" s="4" t="s">
        <v>421</v>
      </c>
      <c r="L115" s="4" t="s">
        <v>314</v>
      </c>
      <c r="M115" s="4"/>
      <c r="N115" s="4"/>
      <c r="O115" s="4"/>
      <c r="P115" s="4"/>
      <c r="Q115" s="4"/>
      <c r="R115" s="4" t="s">
        <v>240</v>
      </c>
      <c r="S115" s="1" t="s">
        <v>186</v>
      </c>
      <c r="T115" s="9">
        <v>2</v>
      </c>
      <c r="U115" s="9">
        <v>0</v>
      </c>
      <c r="V115" s="7">
        <v>0</v>
      </c>
      <c r="W115" s="9">
        <v>0</v>
      </c>
      <c r="X115" s="7">
        <v>2</v>
      </c>
      <c r="Y115" s="7">
        <v>2</v>
      </c>
      <c r="Z115" s="9"/>
      <c r="AA115" s="9"/>
      <c r="AB115" s="9"/>
      <c r="AC115" s="9"/>
      <c r="AD115" s="9"/>
      <c r="AE115" s="9"/>
      <c r="AF115" s="52">
        <f t="shared" si="1"/>
        <v>0</v>
      </c>
      <c r="AG115" s="54">
        <v>0</v>
      </c>
      <c r="AH115" s="54">
        <v>0</v>
      </c>
      <c r="AI115" s="54">
        <v>0</v>
      </c>
      <c r="AJ115" s="9"/>
      <c r="AL115" s="9">
        <v>2</v>
      </c>
      <c r="AO115" s="1" t="s">
        <v>186</v>
      </c>
    </row>
    <row r="116" spans="1:73" s="16" customFormat="1" ht="147.75" customHeight="1" x14ac:dyDescent="0.3">
      <c r="A116" s="24" t="s">
        <v>601</v>
      </c>
      <c r="B116" s="24" t="s">
        <v>163</v>
      </c>
      <c r="C116" s="25" t="s">
        <v>174</v>
      </c>
      <c r="D116" s="59"/>
      <c r="E116" s="48" t="s">
        <v>602</v>
      </c>
      <c r="F116" s="4" t="s">
        <v>603</v>
      </c>
      <c r="G116" s="5">
        <v>43242</v>
      </c>
      <c r="H116" s="12">
        <v>44338</v>
      </c>
      <c r="I116" s="4">
        <v>7.0000000000000007E-2</v>
      </c>
      <c r="J116" s="4"/>
      <c r="K116" s="4" t="s">
        <v>313</v>
      </c>
      <c r="L116" s="1" t="s">
        <v>313</v>
      </c>
      <c r="M116" s="1"/>
      <c r="N116" s="1"/>
      <c r="O116" s="1"/>
      <c r="P116" s="1"/>
      <c r="Q116" s="1"/>
      <c r="R116" s="4" t="s">
        <v>240</v>
      </c>
      <c r="S116" s="9" t="s">
        <v>186</v>
      </c>
      <c r="T116" s="9">
        <v>2</v>
      </c>
      <c r="U116" s="9">
        <v>1</v>
      </c>
      <c r="V116" s="7">
        <v>1</v>
      </c>
      <c r="W116" s="9">
        <v>0</v>
      </c>
      <c r="X116" s="7">
        <v>2</v>
      </c>
      <c r="Y116" s="7">
        <v>1</v>
      </c>
      <c r="Z116" s="9"/>
      <c r="AA116" s="9"/>
      <c r="AB116" s="9"/>
      <c r="AC116" s="9"/>
      <c r="AD116" s="9"/>
      <c r="AE116" s="9"/>
      <c r="AF116" s="52">
        <f t="shared" si="1"/>
        <v>0</v>
      </c>
      <c r="AG116" s="54">
        <v>0</v>
      </c>
      <c r="AH116" s="54">
        <v>0</v>
      </c>
      <c r="AI116" s="54">
        <v>0</v>
      </c>
      <c r="AJ116" s="9"/>
      <c r="AK116" s="9"/>
      <c r="AL116" s="9">
        <v>1</v>
      </c>
      <c r="AM116" s="9"/>
      <c r="AN116" s="9"/>
      <c r="AO116" s="1" t="s">
        <v>186</v>
      </c>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row>
    <row r="117" spans="1:73" ht="68.25" customHeight="1" x14ac:dyDescent="0.3">
      <c r="A117" s="24" t="s">
        <v>604</v>
      </c>
      <c r="B117" s="30" t="s">
        <v>163</v>
      </c>
      <c r="C117" s="25" t="s">
        <v>174</v>
      </c>
      <c r="D117" s="29">
        <v>100091446942</v>
      </c>
      <c r="E117" s="48" t="s">
        <v>605</v>
      </c>
      <c r="F117" s="4" t="s">
        <v>606</v>
      </c>
      <c r="G117" s="5">
        <v>43243</v>
      </c>
      <c r="H117" s="12">
        <v>44339</v>
      </c>
      <c r="I117" s="9">
        <v>0.11</v>
      </c>
      <c r="J117" s="9"/>
      <c r="K117" s="4" t="s">
        <v>313</v>
      </c>
      <c r="L117" s="4" t="s">
        <v>314</v>
      </c>
      <c r="M117" s="4"/>
      <c r="N117" s="4"/>
      <c r="O117" s="4"/>
      <c r="P117" s="4"/>
      <c r="Q117" s="4"/>
      <c r="S117" s="4" t="s">
        <v>170</v>
      </c>
      <c r="T117" s="4">
        <v>2</v>
      </c>
      <c r="U117" s="9">
        <v>0</v>
      </c>
      <c r="V117" s="9">
        <v>2</v>
      </c>
      <c r="W117" s="9">
        <v>0</v>
      </c>
      <c r="X117" s="9">
        <v>0</v>
      </c>
      <c r="Y117" s="9">
        <v>0</v>
      </c>
      <c r="Z117" s="9">
        <v>0</v>
      </c>
      <c r="AA117" s="9">
        <v>2</v>
      </c>
      <c r="AB117" s="9"/>
      <c r="AF117" s="52">
        <f t="shared" si="1"/>
        <v>2</v>
      </c>
      <c r="AG117" s="54">
        <v>0</v>
      </c>
      <c r="AH117" s="54">
        <v>0</v>
      </c>
      <c r="AI117" s="54">
        <v>0</v>
      </c>
      <c r="AJ117" s="9"/>
      <c r="AK117" s="1"/>
      <c r="AL117" s="1"/>
      <c r="AM117" s="1"/>
      <c r="AN117" s="1"/>
      <c r="AO117" s="1" t="s">
        <v>607</v>
      </c>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row>
    <row r="118" spans="1:73" ht="90.75" customHeight="1" x14ac:dyDescent="0.3">
      <c r="A118" s="24" t="s">
        <v>608</v>
      </c>
      <c r="B118" s="24" t="s">
        <v>609</v>
      </c>
      <c r="C118" s="25" t="s">
        <v>174</v>
      </c>
      <c r="D118" s="29">
        <v>10014001487</v>
      </c>
      <c r="E118" s="4" t="s">
        <v>610</v>
      </c>
      <c r="F118" s="4" t="s">
        <v>611</v>
      </c>
      <c r="G118" s="70">
        <v>43243</v>
      </c>
      <c r="H118" s="71">
        <v>44339</v>
      </c>
      <c r="I118" s="69"/>
      <c r="J118" s="69"/>
      <c r="K118" s="69" t="s">
        <v>227</v>
      </c>
      <c r="L118" s="75" t="s">
        <v>228</v>
      </c>
      <c r="M118" s="14" t="s">
        <v>169</v>
      </c>
      <c r="N118" s="14"/>
      <c r="O118" s="75"/>
      <c r="P118" s="75"/>
      <c r="Q118" s="75"/>
      <c r="R118" s="69"/>
      <c r="S118" s="69" t="s">
        <v>186</v>
      </c>
      <c r="T118" s="69">
        <v>2</v>
      </c>
      <c r="U118" s="69">
        <v>0</v>
      </c>
      <c r="V118" s="69">
        <v>2</v>
      </c>
      <c r="W118" s="69">
        <v>0</v>
      </c>
      <c r="X118" s="69">
        <v>2</v>
      </c>
      <c r="Y118" s="69">
        <v>2</v>
      </c>
      <c r="Z118" s="69">
        <v>0</v>
      </c>
      <c r="AA118" s="69">
        <v>0</v>
      </c>
      <c r="AB118" s="69">
        <v>0</v>
      </c>
      <c r="AC118" s="69">
        <v>0</v>
      </c>
      <c r="AD118" s="19"/>
      <c r="AE118" s="19"/>
      <c r="AF118" s="52">
        <f t="shared" si="1"/>
        <v>0</v>
      </c>
      <c r="AG118" s="54"/>
      <c r="AH118" s="54"/>
      <c r="AI118" s="54"/>
      <c r="AJ118" s="19"/>
      <c r="AK118" s="20"/>
      <c r="AL118" s="20"/>
      <c r="AM118" s="20">
        <v>2</v>
      </c>
      <c r="AN118" s="20"/>
      <c r="AO118" s="1" t="s">
        <v>186</v>
      </c>
      <c r="AP118" s="1"/>
    </row>
    <row r="119" spans="1:73" ht="57.75" customHeight="1" x14ac:dyDescent="0.3">
      <c r="A119" s="24" t="s">
        <v>612</v>
      </c>
      <c r="B119" s="30" t="s">
        <v>163</v>
      </c>
      <c r="C119" s="25" t="s">
        <v>174</v>
      </c>
      <c r="D119" s="29"/>
      <c r="E119" s="48" t="s">
        <v>613</v>
      </c>
      <c r="F119" s="48" t="s">
        <v>614</v>
      </c>
      <c r="G119" s="5">
        <v>43245</v>
      </c>
      <c r="H119" s="12">
        <v>44341</v>
      </c>
      <c r="I119" s="9">
        <v>0.56999999999999995</v>
      </c>
      <c r="J119" s="9"/>
      <c r="K119" s="4" t="s">
        <v>222</v>
      </c>
      <c r="L119" s="4" t="s">
        <v>361</v>
      </c>
      <c r="M119" s="4"/>
      <c r="N119" s="4"/>
      <c r="O119" s="4"/>
      <c r="P119" s="4"/>
      <c r="Q119" s="4"/>
      <c r="S119" s="4" t="s">
        <v>186</v>
      </c>
      <c r="T119" s="4">
        <v>6</v>
      </c>
      <c r="U119" s="9">
        <v>0</v>
      </c>
      <c r="V119" s="9">
        <v>0</v>
      </c>
      <c r="W119" s="9">
        <v>0</v>
      </c>
      <c r="X119" s="9">
        <v>6</v>
      </c>
      <c r="Y119" s="9">
        <v>6</v>
      </c>
      <c r="Z119" s="9">
        <v>0</v>
      </c>
      <c r="AA119" s="9"/>
      <c r="AB119" s="9">
        <v>0</v>
      </c>
      <c r="AF119" s="52">
        <f t="shared" si="1"/>
        <v>0</v>
      </c>
      <c r="AG119" s="54">
        <v>0</v>
      </c>
      <c r="AH119" s="54">
        <v>0</v>
      </c>
      <c r="AI119" s="54">
        <v>0</v>
      </c>
      <c r="AJ119" s="9"/>
      <c r="AK119" s="1"/>
      <c r="AL119" s="1">
        <v>5</v>
      </c>
      <c r="AM119" s="1">
        <v>1</v>
      </c>
      <c r="AN119" s="1"/>
      <c r="AO119" s="1" t="s">
        <v>186</v>
      </c>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row>
    <row r="120" spans="1:73" ht="41.4" x14ac:dyDescent="0.3">
      <c r="A120" s="24" t="s">
        <v>615</v>
      </c>
      <c r="B120" s="30" t="s">
        <v>163</v>
      </c>
      <c r="C120" s="25" t="s">
        <v>174</v>
      </c>
      <c r="D120" s="29"/>
      <c r="E120" s="48" t="s">
        <v>616</v>
      </c>
      <c r="F120" s="4" t="s">
        <v>617</v>
      </c>
      <c r="G120" s="5">
        <v>43257</v>
      </c>
      <c r="H120" s="12">
        <v>44353</v>
      </c>
      <c r="I120" s="9">
        <v>0.32</v>
      </c>
      <c r="J120" s="9"/>
      <c r="K120" s="4" t="s">
        <v>502</v>
      </c>
      <c r="L120" s="4" t="s">
        <v>248</v>
      </c>
      <c r="M120" s="4"/>
      <c r="N120" s="4"/>
      <c r="O120" s="4" t="s">
        <v>185</v>
      </c>
      <c r="P120" s="233" t="s">
        <v>950</v>
      </c>
      <c r="Q120" s="4"/>
      <c r="S120" s="1" t="s">
        <v>186</v>
      </c>
      <c r="T120" s="4">
        <v>1</v>
      </c>
      <c r="U120" s="4">
        <v>1</v>
      </c>
      <c r="V120" s="4">
        <v>0</v>
      </c>
      <c r="W120" s="4">
        <v>0</v>
      </c>
      <c r="X120" s="9">
        <v>1</v>
      </c>
      <c r="Y120" s="9">
        <v>0</v>
      </c>
      <c r="Z120" s="9">
        <v>0</v>
      </c>
      <c r="AA120" s="9"/>
      <c r="AB120" s="9">
        <v>0</v>
      </c>
      <c r="AC120" s="20"/>
      <c r="AD120" s="20"/>
      <c r="AE120" s="20"/>
      <c r="AF120" s="52">
        <f t="shared" si="1"/>
        <v>0</v>
      </c>
      <c r="AG120" s="54">
        <v>0</v>
      </c>
      <c r="AH120" s="54">
        <v>0</v>
      </c>
      <c r="AI120" s="54">
        <v>0</v>
      </c>
      <c r="AJ120" s="9"/>
      <c r="AO120" s="1" t="s">
        <v>186</v>
      </c>
      <c r="BN120" s="16"/>
      <c r="BO120" s="16"/>
      <c r="BP120" s="16"/>
      <c r="BQ120" s="16"/>
      <c r="BR120" s="16"/>
      <c r="BS120" s="16"/>
      <c r="BT120" s="16"/>
      <c r="BU120" s="16"/>
    </row>
    <row r="121" spans="1:73" s="20" customFormat="1" ht="91.5" customHeight="1" x14ac:dyDescent="0.3">
      <c r="A121" s="24" t="s">
        <v>618</v>
      </c>
      <c r="B121" s="30" t="s">
        <v>163</v>
      </c>
      <c r="C121" s="25" t="s">
        <v>174</v>
      </c>
      <c r="D121" s="29"/>
      <c r="E121" s="48" t="s">
        <v>619</v>
      </c>
      <c r="F121" s="4" t="s">
        <v>620</v>
      </c>
      <c r="G121" s="5">
        <v>43259</v>
      </c>
      <c r="H121" s="12">
        <v>44355</v>
      </c>
      <c r="I121" s="9">
        <v>0.01</v>
      </c>
      <c r="J121" s="9"/>
      <c r="K121" s="4" t="s">
        <v>545</v>
      </c>
      <c r="L121" s="4" t="s">
        <v>545</v>
      </c>
      <c r="M121" s="4"/>
      <c r="N121" s="4"/>
      <c r="O121" s="4"/>
      <c r="P121" s="4"/>
      <c r="Q121" s="4"/>
      <c r="R121" s="4" t="s">
        <v>240</v>
      </c>
      <c r="S121" s="9" t="s">
        <v>186</v>
      </c>
      <c r="T121" s="1">
        <v>1</v>
      </c>
      <c r="U121" s="9">
        <v>0</v>
      </c>
      <c r="V121" s="9">
        <v>0</v>
      </c>
      <c r="W121" s="1">
        <v>0</v>
      </c>
      <c r="X121" s="9">
        <v>1</v>
      </c>
      <c r="Y121" s="9">
        <v>1</v>
      </c>
      <c r="Z121" s="9"/>
      <c r="AA121" s="9"/>
      <c r="AB121" s="9"/>
      <c r="AC121" s="9"/>
      <c r="AD121" s="9"/>
      <c r="AE121" s="9"/>
      <c r="AF121" s="52">
        <f t="shared" si="1"/>
        <v>0</v>
      </c>
      <c r="AG121" s="54">
        <v>0</v>
      </c>
      <c r="AH121" s="54">
        <v>0</v>
      </c>
      <c r="AI121" s="54">
        <v>0</v>
      </c>
      <c r="AJ121" s="9"/>
      <c r="AK121" s="9"/>
      <c r="AL121" s="9">
        <v>1</v>
      </c>
      <c r="AM121" s="9"/>
      <c r="AN121" s="9"/>
      <c r="AO121" s="1" t="s">
        <v>186</v>
      </c>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row>
    <row r="122" spans="1:73" ht="91.5" customHeight="1" x14ac:dyDescent="0.3">
      <c r="A122" s="25" t="s">
        <v>621</v>
      </c>
      <c r="B122" s="30" t="s">
        <v>163</v>
      </c>
      <c r="C122" s="25" t="s">
        <v>174</v>
      </c>
      <c r="D122" s="29"/>
      <c r="E122" s="19" t="s">
        <v>622</v>
      </c>
      <c r="F122" s="1" t="s">
        <v>350</v>
      </c>
      <c r="G122" s="6">
        <v>43259</v>
      </c>
      <c r="H122" s="6">
        <v>44355</v>
      </c>
      <c r="I122" s="1">
        <v>0.05</v>
      </c>
      <c r="K122" s="1" t="s">
        <v>200</v>
      </c>
      <c r="L122" s="1" t="s">
        <v>313</v>
      </c>
      <c r="O122" s="14" t="s">
        <v>185</v>
      </c>
      <c r="P122" s="14"/>
      <c r="Q122" s="14"/>
      <c r="S122" s="1" t="s">
        <v>186</v>
      </c>
      <c r="T122" s="1">
        <v>1</v>
      </c>
      <c r="U122" s="1">
        <v>1</v>
      </c>
      <c r="V122" s="1">
        <v>0</v>
      </c>
      <c r="W122" s="1">
        <v>0</v>
      </c>
      <c r="X122" s="1">
        <v>1</v>
      </c>
      <c r="Z122" s="1">
        <v>0</v>
      </c>
      <c r="AB122" s="1">
        <v>0</v>
      </c>
      <c r="AC122" s="9"/>
      <c r="AD122" s="9"/>
      <c r="AE122" s="9"/>
      <c r="AF122" s="52">
        <f t="shared" si="1"/>
        <v>0</v>
      </c>
      <c r="AG122" s="54">
        <v>0</v>
      </c>
      <c r="AH122" s="54">
        <v>0</v>
      </c>
      <c r="AI122" s="54">
        <v>0</v>
      </c>
      <c r="AJ122" s="9"/>
      <c r="AK122" s="4"/>
      <c r="AL122" s="4"/>
      <c r="AM122" s="4"/>
      <c r="AN122" s="4"/>
      <c r="AO122" s="1" t="s">
        <v>186</v>
      </c>
    </row>
    <row r="123" spans="1:73" ht="91.5" customHeight="1" x14ac:dyDescent="0.3">
      <c r="A123" s="25" t="s">
        <v>623</v>
      </c>
      <c r="B123" s="30" t="s">
        <v>163</v>
      </c>
      <c r="C123" s="25" t="s">
        <v>174</v>
      </c>
      <c r="D123" s="29"/>
      <c r="E123" s="19" t="s">
        <v>624</v>
      </c>
      <c r="F123" s="1" t="s">
        <v>625</v>
      </c>
      <c r="G123" s="10">
        <v>43270</v>
      </c>
      <c r="H123" s="6">
        <v>44366</v>
      </c>
      <c r="I123" s="1">
        <v>0.44</v>
      </c>
      <c r="K123" s="1" t="s">
        <v>314</v>
      </c>
      <c r="L123" s="1" t="s">
        <v>314</v>
      </c>
      <c r="O123" s="1" t="s">
        <v>185</v>
      </c>
      <c r="S123" s="1" t="s">
        <v>170</v>
      </c>
      <c r="T123" s="1">
        <v>1</v>
      </c>
      <c r="U123" s="1">
        <v>1</v>
      </c>
      <c r="V123" s="1">
        <v>0</v>
      </c>
      <c r="W123" s="1">
        <v>1</v>
      </c>
      <c r="X123" s="1">
        <v>0</v>
      </c>
      <c r="AF123" s="52">
        <f t="shared" si="1"/>
        <v>0</v>
      </c>
      <c r="AG123" s="54">
        <v>0</v>
      </c>
      <c r="AH123" s="54">
        <v>0</v>
      </c>
      <c r="AI123" s="54">
        <v>0</v>
      </c>
      <c r="AJ123" s="9"/>
      <c r="AK123" s="1"/>
      <c r="AL123" s="1"/>
      <c r="AM123" s="1"/>
      <c r="AN123" s="1"/>
      <c r="AO123" s="1" t="s">
        <v>626</v>
      </c>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row>
    <row r="124" spans="1:73" ht="91.5" customHeight="1" x14ac:dyDescent="0.3">
      <c r="A124" s="24" t="s">
        <v>627</v>
      </c>
      <c r="B124" s="30" t="s">
        <v>163</v>
      </c>
      <c r="C124" s="25" t="s">
        <v>174</v>
      </c>
      <c r="D124" s="29"/>
      <c r="E124" s="48" t="s">
        <v>628</v>
      </c>
      <c r="F124" s="48" t="s">
        <v>629</v>
      </c>
      <c r="G124" s="49">
        <v>43276</v>
      </c>
      <c r="H124" s="53">
        <v>44372</v>
      </c>
      <c r="I124" s="20">
        <v>0.01</v>
      </c>
      <c r="J124" s="20"/>
      <c r="K124" s="48" t="s">
        <v>222</v>
      </c>
      <c r="L124" s="48" t="s">
        <v>296</v>
      </c>
      <c r="M124" s="48"/>
      <c r="N124" s="48"/>
      <c r="O124" s="48"/>
      <c r="P124" s="48"/>
      <c r="Q124" s="48"/>
      <c r="R124" s="19"/>
      <c r="S124" s="19" t="s">
        <v>186</v>
      </c>
      <c r="T124" s="48">
        <v>-1</v>
      </c>
      <c r="U124" s="20">
        <v>0</v>
      </c>
      <c r="V124" s="20">
        <v>-1</v>
      </c>
      <c r="W124" s="20">
        <v>0</v>
      </c>
      <c r="X124" s="20">
        <v>0</v>
      </c>
      <c r="Y124" s="20">
        <v>0</v>
      </c>
      <c r="Z124" s="20">
        <v>0</v>
      </c>
      <c r="AA124" s="20"/>
      <c r="AB124" s="20">
        <v>0</v>
      </c>
      <c r="AC124" s="19"/>
      <c r="AD124" s="19"/>
      <c r="AE124" s="19"/>
      <c r="AF124" s="52">
        <f t="shared" si="1"/>
        <v>0</v>
      </c>
      <c r="AG124" s="54">
        <v>0</v>
      </c>
      <c r="AH124" s="54">
        <v>0</v>
      </c>
      <c r="AI124" s="54">
        <v>0</v>
      </c>
      <c r="AJ124" s="20"/>
      <c r="AK124" s="19"/>
      <c r="AL124" s="19"/>
      <c r="AM124" s="19">
        <v>0</v>
      </c>
      <c r="AN124" s="19"/>
      <c r="AO124" s="1" t="s">
        <v>186</v>
      </c>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row>
    <row r="125" spans="1:73" ht="93" customHeight="1" x14ac:dyDescent="0.3">
      <c r="A125" s="24" t="s">
        <v>630</v>
      </c>
      <c r="B125" s="30" t="s">
        <v>163</v>
      </c>
      <c r="C125" s="25" t="s">
        <v>174</v>
      </c>
      <c r="D125" s="29"/>
      <c r="E125" s="48" t="s">
        <v>631</v>
      </c>
      <c r="F125" s="4" t="s">
        <v>632</v>
      </c>
      <c r="G125" s="49">
        <v>43276</v>
      </c>
      <c r="H125" s="12">
        <v>44372</v>
      </c>
      <c r="I125" s="9">
        <v>0.06</v>
      </c>
      <c r="J125" s="9"/>
      <c r="K125" s="48" t="s">
        <v>200</v>
      </c>
      <c r="L125" s="48" t="s">
        <v>313</v>
      </c>
      <c r="M125" s="48"/>
      <c r="N125" s="48"/>
      <c r="O125" s="14" t="s">
        <v>185</v>
      </c>
      <c r="P125" s="14"/>
      <c r="Q125" s="14"/>
      <c r="S125" s="1" t="s">
        <v>170</v>
      </c>
      <c r="T125" s="4">
        <v>1</v>
      </c>
      <c r="U125" s="9">
        <v>1</v>
      </c>
      <c r="V125" s="9">
        <v>0</v>
      </c>
      <c r="W125" s="9">
        <v>1</v>
      </c>
      <c r="X125" s="9">
        <v>0</v>
      </c>
      <c r="Y125" s="9">
        <v>0</v>
      </c>
      <c r="Z125" s="9">
        <v>0</v>
      </c>
      <c r="AA125" s="9"/>
      <c r="AB125" s="9">
        <v>0</v>
      </c>
      <c r="AC125" s="9"/>
      <c r="AD125" s="9"/>
      <c r="AE125" s="9"/>
      <c r="AF125" s="52">
        <f t="shared" si="1"/>
        <v>0</v>
      </c>
      <c r="AG125" s="54">
        <v>0</v>
      </c>
      <c r="AH125" s="54">
        <v>0</v>
      </c>
      <c r="AI125" s="54">
        <v>0</v>
      </c>
      <c r="AJ125" s="9"/>
      <c r="AK125" s="4"/>
      <c r="AL125" s="4"/>
      <c r="AM125" s="4"/>
      <c r="AN125" s="4"/>
      <c r="AO125" s="1" t="s">
        <v>633</v>
      </c>
    </row>
    <row r="126" spans="1:73" s="16" customFormat="1" ht="69" customHeight="1" x14ac:dyDescent="0.3">
      <c r="A126" s="25" t="s">
        <v>634</v>
      </c>
      <c r="B126" s="30" t="s">
        <v>163</v>
      </c>
      <c r="C126" s="25" t="s">
        <v>174</v>
      </c>
      <c r="D126" s="29">
        <v>10014000842</v>
      </c>
      <c r="E126" s="19" t="s">
        <v>635</v>
      </c>
      <c r="F126" s="1" t="s">
        <v>636</v>
      </c>
      <c r="G126" s="6">
        <v>43276</v>
      </c>
      <c r="H126" s="6">
        <v>44372</v>
      </c>
      <c r="I126" s="1">
        <v>0.15</v>
      </c>
      <c r="J126" s="1"/>
      <c r="K126" s="1" t="s">
        <v>558</v>
      </c>
      <c r="L126" s="1" t="s">
        <v>637</v>
      </c>
      <c r="M126" s="7" t="s">
        <v>169</v>
      </c>
      <c r="N126" s="7"/>
      <c r="O126" s="1"/>
      <c r="P126" s="1"/>
      <c r="Q126" s="1"/>
      <c r="R126" s="1"/>
      <c r="S126" s="1" t="s">
        <v>170</v>
      </c>
      <c r="T126" s="1">
        <v>1</v>
      </c>
      <c r="U126" s="1">
        <v>0</v>
      </c>
      <c r="V126" s="1">
        <v>1</v>
      </c>
      <c r="W126" s="1">
        <v>0</v>
      </c>
      <c r="X126" s="1">
        <v>0</v>
      </c>
      <c r="Y126" s="1">
        <v>0</v>
      </c>
      <c r="Z126" s="1">
        <v>0</v>
      </c>
      <c r="AA126" s="1">
        <v>1</v>
      </c>
      <c r="AB126" s="1">
        <v>0</v>
      </c>
      <c r="AC126" s="1"/>
      <c r="AD126" s="1"/>
      <c r="AE126" s="1"/>
      <c r="AF126" s="52">
        <f t="shared" si="1"/>
        <v>1</v>
      </c>
      <c r="AG126" s="54">
        <v>0</v>
      </c>
      <c r="AH126" s="54">
        <v>0</v>
      </c>
      <c r="AI126" s="54">
        <v>0</v>
      </c>
      <c r="AJ126" s="9"/>
      <c r="AK126" s="1"/>
      <c r="AL126" s="1"/>
      <c r="AM126" s="1"/>
      <c r="AN126" s="1"/>
      <c r="AO126" s="1" t="s">
        <v>638</v>
      </c>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row>
    <row r="127" spans="1:73" s="16" customFormat="1" ht="48" customHeight="1" x14ac:dyDescent="0.3">
      <c r="A127" s="24" t="s">
        <v>639</v>
      </c>
      <c r="B127" s="30" t="s">
        <v>163</v>
      </c>
      <c r="C127" s="25" t="s">
        <v>174</v>
      </c>
      <c r="D127" s="29">
        <v>200000915612</v>
      </c>
      <c r="E127" s="48" t="s">
        <v>640</v>
      </c>
      <c r="F127" s="4" t="s">
        <v>641</v>
      </c>
      <c r="G127" s="5">
        <v>43277</v>
      </c>
      <c r="H127" s="12">
        <v>44373</v>
      </c>
      <c r="I127" s="9">
        <v>0.01</v>
      </c>
      <c r="J127" s="9"/>
      <c r="K127" s="4" t="s">
        <v>57</v>
      </c>
      <c r="L127" s="4" t="s">
        <v>257</v>
      </c>
      <c r="M127" s="4"/>
      <c r="N127" s="4"/>
      <c r="O127" s="4"/>
      <c r="P127" s="4"/>
      <c r="Q127" s="4" t="s">
        <v>642</v>
      </c>
      <c r="R127" s="1"/>
      <c r="S127" s="4" t="s">
        <v>186</v>
      </c>
      <c r="T127" s="4">
        <v>1</v>
      </c>
      <c r="U127" s="9">
        <v>0</v>
      </c>
      <c r="V127" s="9">
        <v>1</v>
      </c>
      <c r="W127" s="9">
        <v>0</v>
      </c>
      <c r="X127" s="9">
        <v>1</v>
      </c>
      <c r="Y127" s="9">
        <v>1</v>
      </c>
      <c r="Z127" s="9">
        <v>0</v>
      </c>
      <c r="AA127" s="9">
        <v>0</v>
      </c>
      <c r="AB127" s="9">
        <v>0</v>
      </c>
      <c r="AC127" s="9"/>
      <c r="AD127" s="9"/>
      <c r="AE127" s="9"/>
      <c r="AF127" s="52">
        <f t="shared" si="1"/>
        <v>0</v>
      </c>
      <c r="AG127" s="54">
        <v>0</v>
      </c>
      <c r="AH127" s="54">
        <v>0</v>
      </c>
      <c r="AI127" s="54">
        <v>0</v>
      </c>
      <c r="AJ127" s="9"/>
      <c r="AK127" s="9"/>
      <c r="AL127" s="9"/>
      <c r="AM127" s="9"/>
      <c r="AN127" s="9">
        <v>1</v>
      </c>
      <c r="AO127" s="1" t="s">
        <v>186</v>
      </c>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row>
    <row r="128" spans="1:73" s="16" customFormat="1" ht="48" customHeight="1" x14ac:dyDescent="0.3">
      <c r="A128" s="25" t="s">
        <v>643</v>
      </c>
      <c r="B128" s="30" t="s">
        <v>163</v>
      </c>
      <c r="C128" s="25" t="s">
        <v>174</v>
      </c>
      <c r="D128" s="29"/>
      <c r="E128" s="19" t="s">
        <v>644</v>
      </c>
      <c r="F128" s="1" t="s">
        <v>645</v>
      </c>
      <c r="G128" s="6">
        <v>43280</v>
      </c>
      <c r="H128" s="6">
        <v>44376</v>
      </c>
      <c r="I128" s="1">
        <v>0.22</v>
      </c>
      <c r="J128" s="1"/>
      <c r="K128" s="1" t="s">
        <v>57</v>
      </c>
      <c r="L128" s="1" t="s">
        <v>646</v>
      </c>
      <c r="M128" s="1"/>
      <c r="N128" s="1"/>
      <c r="O128" s="1"/>
      <c r="P128" s="1"/>
      <c r="Q128" s="1"/>
      <c r="R128" s="1"/>
      <c r="S128" s="1" t="s">
        <v>186</v>
      </c>
      <c r="T128" s="1">
        <v>3</v>
      </c>
      <c r="U128" s="1">
        <v>0</v>
      </c>
      <c r="V128" s="1">
        <v>3</v>
      </c>
      <c r="W128" s="1">
        <v>0</v>
      </c>
      <c r="X128" s="1">
        <v>3</v>
      </c>
      <c r="Y128" s="1">
        <v>3</v>
      </c>
      <c r="Z128" s="1">
        <v>0</v>
      </c>
      <c r="AA128" s="1"/>
      <c r="AB128" s="1">
        <v>0</v>
      </c>
      <c r="AC128" s="54"/>
      <c r="AD128" s="54"/>
      <c r="AE128" s="54"/>
      <c r="AF128" s="52">
        <f t="shared" si="1"/>
        <v>0</v>
      </c>
      <c r="AG128" s="54">
        <v>0</v>
      </c>
      <c r="AH128" s="54">
        <v>0</v>
      </c>
      <c r="AI128" s="54">
        <v>0</v>
      </c>
      <c r="AJ128" s="9"/>
      <c r="AK128" s="13"/>
      <c r="AL128" s="13"/>
      <c r="AM128" s="13">
        <v>3</v>
      </c>
      <c r="AN128" s="13"/>
      <c r="AO128" s="1" t="s">
        <v>186</v>
      </c>
      <c r="AP128" s="13"/>
      <c r="AQ128" s="13"/>
      <c r="AR128" s="13"/>
      <c r="AS128" s="13"/>
      <c r="AT128" s="13"/>
      <c r="AU128" s="13"/>
      <c r="AV128" s="13"/>
      <c r="AW128" s="13"/>
      <c r="AX128" s="13"/>
      <c r="AY128" s="13"/>
      <c r="AZ128" s="13"/>
      <c r="BA128" s="13"/>
      <c r="BB128" s="13"/>
      <c r="BC128" s="13"/>
      <c r="BD128" s="13"/>
      <c r="BE128" s="13"/>
      <c r="BF128" s="13"/>
      <c r="BG128" s="13"/>
      <c r="BH128" s="13"/>
      <c r="BI128" s="13"/>
      <c r="BJ128" s="13"/>
      <c r="BK128" s="13"/>
      <c r="BL128" s="13"/>
      <c r="BM128" s="13"/>
      <c r="BN128" s="43"/>
      <c r="BO128" s="43"/>
      <c r="BP128" s="43"/>
      <c r="BQ128" s="43"/>
      <c r="BR128" s="43"/>
      <c r="BS128" s="43"/>
      <c r="BT128" s="43"/>
      <c r="BU128" s="43"/>
    </row>
    <row r="129" spans="1:73" s="16" customFormat="1" ht="60.75" customHeight="1" x14ac:dyDescent="0.3">
      <c r="A129" s="24" t="s">
        <v>647</v>
      </c>
      <c r="B129" s="24" t="s">
        <v>163</v>
      </c>
      <c r="C129" s="25" t="s">
        <v>174</v>
      </c>
      <c r="D129" s="59"/>
      <c r="E129" s="48" t="s">
        <v>648</v>
      </c>
      <c r="F129" s="4" t="s">
        <v>649</v>
      </c>
      <c r="G129" s="5">
        <v>43283</v>
      </c>
      <c r="H129" s="12">
        <v>44379</v>
      </c>
      <c r="I129" s="9">
        <v>0.01</v>
      </c>
      <c r="J129" s="9"/>
      <c r="K129" s="4" t="s">
        <v>57</v>
      </c>
      <c r="L129" s="1" t="s">
        <v>57</v>
      </c>
      <c r="M129" s="1"/>
      <c r="N129" s="1"/>
      <c r="O129" s="1"/>
      <c r="P129" s="1"/>
      <c r="Q129" s="1"/>
      <c r="R129" s="1" t="s">
        <v>593</v>
      </c>
      <c r="S129" s="4" t="s">
        <v>186</v>
      </c>
      <c r="T129" s="1">
        <v>2</v>
      </c>
      <c r="U129" s="1">
        <v>0</v>
      </c>
      <c r="V129" s="7">
        <v>0</v>
      </c>
      <c r="W129" s="4">
        <v>0</v>
      </c>
      <c r="X129" s="1">
        <v>2</v>
      </c>
      <c r="Y129" s="1">
        <v>2</v>
      </c>
      <c r="Z129" s="9"/>
      <c r="AA129" s="9"/>
      <c r="AB129" s="9"/>
      <c r="AC129" s="9"/>
      <c r="AD129" s="9"/>
      <c r="AE129" s="9"/>
      <c r="AF129" s="52">
        <f t="shared" si="1"/>
        <v>0</v>
      </c>
      <c r="AG129" s="54">
        <v>0</v>
      </c>
      <c r="AH129" s="54">
        <v>0</v>
      </c>
      <c r="AI129" s="54">
        <v>0</v>
      </c>
      <c r="AJ129" s="9"/>
      <c r="AK129" s="9"/>
      <c r="AL129" s="9">
        <v>2</v>
      </c>
      <c r="AM129" s="9"/>
      <c r="AN129" s="9"/>
      <c r="AO129" s="1" t="s">
        <v>186</v>
      </c>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row>
    <row r="130" spans="1:73" s="16" customFormat="1" ht="66" customHeight="1" x14ac:dyDescent="0.3">
      <c r="A130" s="24" t="s">
        <v>650</v>
      </c>
      <c r="B130" s="30" t="s">
        <v>163</v>
      </c>
      <c r="C130" s="25" t="s">
        <v>174</v>
      </c>
      <c r="D130" s="29"/>
      <c r="E130" s="48" t="s">
        <v>651</v>
      </c>
      <c r="F130" s="4" t="s">
        <v>652</v>
      </c>
      <c r="G130" s="5">
        <v>43285</v>
      </c>
      <c r="H130" s="12">
        <v>44381</v>
      </c>
      <c r="I130" s="23">
        <v>0.11</v>
      </c>
      <c r="J130" s="23"/>
      <c r="K130" s="4" t="s">
        <v>177</v>
      </c>
      <c r="L130" s="4" t="s">
        <v>177</v>
      </c>
      <c r="M130" s="4"/>
      <c r="N130" s="4"/>
      <c r="O130" s="4" t="s">
        <v>185</v>
      </c>
      <c r="P130" s="4"/>
      <c r="Q130" s="4"/>
      <c r="R130" s="1"/>
      <c r="S130" s="1" t="s">
        <v>186</v>
      </c>
      <c r="T130" s="1">
        <v>1</v>
      </c>
      <c r="U130" s="9">
        <v>1</v>
      </c>
      <c r="V130" s="9">
        <v>0</v>
      </c>
      <c r="W130" s="9">
        <v>0</v>
      </c>
      <c r="X130" s="9">
        <v>1</v>
      </c>
      <c r="Y130" s="9">
        <v>0</v>
      </c>
      <c r="Z130" s="9">
        <v>0</v>
      </c>
      <c r="AA130" s="9"/>
      <c r="AB130" s="9">
        <v>0</v>
      </c>
      <c r="AC130" s="1"/>
      <c r="AD130" s="1"/>
      <c r="AE130" s="1"/>
      <c r="AF130" s="52">
        <f t="shared" si="1"/>
        <v>0</v>
      </c>
      <c r="AG130" s="54">
        <v>0</v>
      </c>
      <c r="AH130" s="54">
        <v>0</v>
      </c>
      <c r="AI130" s="54">
        <v>0</v>
      </c>
      <c r="AJ130" s="9"/>
      <c r="AK130" s="1"/>
      <c r="AL130" s="1"/>
      <c r="AM130" s="1"/>
      <c r="AN130" s="1"/>
      <c r="AO130" s="1" t="s">
        <v>186</v>
      </c>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row>
    <row r="131" spans="1:73" s="43" customFormat="1" ht="75" customHeight="1" x14ac:dyDescent="0.3">
      <c r="A131" s="26" t="s">
        <v>653</v>
      </c>
      <c r="B131" s="30" t="s">
        <v>163</v>
      </c>
      <c r="C131" s="25" t="s">
        <v>174</v>
      </c>
      <c r="D131" s="62"/>
      <c r="E131" s="47" t="s">
        <v>654</v>
      </c>
      <c r="F131" s="7" t="s">
        <v>655</v>
      </c>
      <c r="G131" s="36">
        <v>43286</v>
      </c>
      <c r="H131" s="37">
        <v>44381</v>
      </c>
      <c r="I131" s="7">
        <v>0.02</v>
      </c>
      <c r="J131" s="7"/>
      <c r="K131" s="7" t="s">
        <v>468</v>
      </c>
      <c r="L131" s="7" t="s">
        <v>228</v>
      </c>
      <c r="M131" s="7" t="s">
        <v>169</v>
      </c>
      <c r="N131" s="7"/>
      <c r="O131" s="7"/>
      <c r="P131" s="7"/>
      <c r="Q131" s="7"/>
      <c r="R131" s="7"/>
      <c r="S131" s="7" t="s">
        <v>186</v>
      </c>
      <c r="T131" s="7">
        <v>1</v>
      </c>
      <c r="U131" s="7">
        <v>0</v>
      </c>
      <c r="V131" s="7">
        <v>1</v>
      </c>
      <c r="W131" s="7">
        <v>0</v>
      </c>
      <c r="X131" s="7">
        <v>1</v>
      </c>
      <c r="Y131" s="7">
        <v>1</v>
      </c>
      <c r="Z131" s="7">
        <v>0</v>
      </c>
      <c r="AA131" s="7"/>
      <c r="AB131" s="45">
        <v>0</v>
      </c>
      <c r="AC131" s="9"/>
      <c r="AD131" s="9"/>
      <c r="AE131" s="9"/>
      <c r="AF131" s="52">
        <f t="shared" ref="AF131:AF194" si="2">SUM(Z131+AA131+AB131+AC131+AD131+AE131)</f>
        <v>0</v>
      </c>
      <c r="AG131" s="54">
        <v>0</v>
      </c>
      <c r="AH131" s="54">
        <v>0</v>
      </c>
      <c r="AI131" s="54">
        <v>0</v>
      </c>
      <c r="AJ131" s="9"/>
      <c r="AK131" s="4"/>
      <c r="AL131" s="4"/>
      <c r="AM131" s="4">
        <v>1</v>
      </c>
      <c r="AN131" s="4"/>
      <c r="AO131" s="1" t="s">
        <v>186</v>
      </c>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row>
    <row r="132" spans="1:73" s="16" customFormat="1" ht="55.5" customHeight="1" x14ac:dyDescent="0.3">
      <c r="A132" s="24" t="s">
        <v>656</v>
      </c>
      <c r="B132" s="30" t="s">
        <v>163</v>
      </c>
      <c r="C132" s="25" t="s">
        <v>174</v>
      </c>
      <c r="D132" s="29">
        <v>200000911938</v>
      </c>
      <c r="E132" s="48" t="s">
        <v>657</v>
      </c>
      <c r="F132" s="4" t="s">
        <v>658</v>
      </c>
      <c r="G132" s="5">
        <v>43290</v>
      </c>
      <c r="H132" s="12">
        <v>44386</v>
      </c>
      <c r="I132" s="9">
        <v>0.1</v>
      </c>
      <c r="J132" s="9"/>
      <c r="K132" s="4" t="s">
        <v>71</v>
      </c>
      <c r="L132" s="4" t="s">
        <v>308</v>
      </c>
      <c r="M132" s="4"/>
      <c r="N132" s="4"/>
      <c r="O132" s="4"/>
      <c r="P132" s="4"/>
      <c r="Q132" s="4"/>
      <c r="R132" s="1"/>
      <c r="S132" s="4" t="s">
        <v>186</v>
      </c>
      <c r="T132" s="4">
        <v>2</v>
      </c>
      <c r="U132" s="9">
        <v>0</v>
      </c>
      <c r="V132" s="9">
        <v>2</v>
      </c>
      <c r="W132" s="9">
        <v>0</v>
      </c>
      <c r="X132" s="9">
        <v>2</v>
      </c>
      <c r="Y132" s="9">
        <v>2</v>
      </c>
      <c r="Z132" s="9">
        <v>0</v>
      </c>
      <c r="AA132" s="9">
        <v>0</v>
      </c>
      <c r="AB132" s="9">
        <v>0</v>
      </c>
      <c r="AC132" s="1"/>
      <c r="AD132" s="1"/>
      <c r="AE132" s="1"/>
      <c r="AF132" s="52">
        <f t="shared" si="2"/>
        <v>0</v>
      </c>
      <c r="AG132" s="54">
        <v>0</v>
      </c>
      <c r="AH132" s="54">
        <v>0</v>
      </c>
      <c r="AI132" s="54">
        <v>0</v>
      </c>
      <c r="AJ132" s="9"/>
      <c r="AK132" s="1"/>
      <c r="AL132" s="1"/>
      <c r="AM132" s="1"/>
      <c r="AN132" s="1">
        <v>2</v>
      </c>
      <c r="AO132" s="1" t="s">
        <v>186</v>
      </c>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row>
    <row r="133" spans="1:73" s="16" customFormat="1" ht="59.25" customHeight="1" x14ac:dyDescent="0.3">
      <c r="A133" s="24" t="s">
        <v>659</v>
      </c>
      <c r="B133" s="30" t="s">
        <v>163</v>
      </c>
      <c r="C133" s="25" t="s">
        <v>174</v>
      </c>
      <c r="D133" s="29"/>
      <c r="E133" s="48" t="s">
        <v>660</v>
      </c>
      <c r="F133" s="4" t="s">
        <v>350</v>
      </c>
      <c r="G133" s="5">
        <v>43297</v>
      </c>
      <c r="H133" s="12">
        <v>44393</v>
      </c>
      <c r="I133" s="9">
        <v>0.15</v>
      </c>
      <c r="J133" s="9"/>
      <c r="K133" s="4" t="s">
        <v>190</v>
      </c>
      <c r="L133" s="4" t="s">
        <v>177</v>
      </c>
      <c r="M133" s="4"/>
      <c r="N133" s="4"/>
      <c r="O133" s="14" t="s">
        <v>185</v>
      </c>
      <c r="P133" s="14"/>
      <c r="Q133" s="14"/>
      <c r="R133" s="1"/>
      <c r="S133" s="1" t="s">
        <v>170</v>
      </c>
      <c r="T133" s="4">
        <v>1</v>
      </c>
      <c r="U133" s="9">
        <v>1</v>
      </c>
      <c r="V133" s="9">
        <v>0</v>
      </c>
      <c r="W133" s="9">
        <v>1</v>
      </c>
      <c r="X133" s="9">
        <v>0</v>
      </c>
      <c r="Y133" s="9">
        <v>0</v>
      </c>
      <c r="Z133" s="9">
        <v>0</v>
      </c>
      <c r="AA133" s="9"/>
      <c r="AB133" s="9">
        <v>0</v>
      </c>
      <c r="AC133" s="1"/>
      <c r="AD133" s="1"/>
      <c r="AE133" s="1"/>
      <c r="AF133" s="52">
        <f t="shared" si="2"/>
        <v>0</v>
      </c>
      <c r="AG133" s="54">
        <v>0</v>
      </c>
      <c r="AH133" s="54">
        <v>0</v>
      </c>
      <c r="AI133" s="54">
        <v>0</v>
      </c>
      <c r="AJ133" s="9"/>
      <c r="AK133" s="1"/>
      <c r="AL133" s="1"/>
      <c r="AM133" s="1"/>
      <c r="AN133" s="1"/>
      <c r="AO133" s="1" t="s">
        <v>661</v>
      </c>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row>
    <row r="134" spans="1:73" s="16" customFormat="1" ht="59.25" customHeight="1" x14ac:dyDescent="0.3">
      <c r="A134" s="25" t="s">
        <v>662</v>
      </c>
      <c r="B134" s="30" t="s">
        <v>163</v>
      </c>
      <c r="C134" s="25" t="s">
        <v>164</v>
      </c>
      <c r="D134" s="29"/>
      <c r="E134" s="19" t="s">
        <v>663</v>
      </c>
      <c r="F134" s="19" t="s">
        <v>664</v>
      </c>
      <c r="G134" s="68">
        <v>43298</v>
      </c>
      <c r="H134" s="51">
        <v>44029</v>
      </c>
      <c r="I134" s="19">
        <v>1.22</v>
      </c>
      <c r="J134" s="19"/>
      <c r="K134" s="19" t="s">
        <v>342</v>
      </c>
      <c r="L134" s="19" t="s">
        <v>177</v>
      </c>
      <c r="M134" s="14" t="s">
        <v>169</v>
      </c>
      <c r="N134" s="14"/>
      <c r="O134" s="19"/>
      <c r="P134" s="19"/>
      <c r="Q134" s="19"/>
      <c r="R134" s="19" t="s">
        <v>665</v>
      </c>
      <c r="S134" s="19" t="s">
        <v>397</v>
      </c>
      <c r="T134" s="19">
        <v>30</v>
      </c>
      <c r="U134" s="19">
        <v>1</v>
      </c>
      <c r="V134" s="19">
        <v>29</v>
      </c>
      <c r="W134" s="19">
        <v>30</v>
      </c>
      <c r="X134" s="69">
        <v>0</v>
      </c>
      <c r="Y134" s="69">
        <v>0</v>
      </c>
      <c r="Z134" s="19">
        <v>0</v>
      </c>
      <c r="AA134" s="69">
        <v>10</v>
      </c>
      <c r="AB134" s="69">
        <v>10</v>
      </c>
      <c r="AC134" s="63">
        <v>9</v>
      </c>
      <c r="AD134" s="63"/>
      <c r="AE134" s="63"/>
      <c r="AF134" s="52">
        <f t="shared" si="2"/>
        <v>29</v>
      </c>
      <c r="AG134" s="54">
        <v>0</v>
      </c>
      <c r="AH134" s="54">
        <v>0</v>
      </c>
      <c r="AI134" s="54">
        <v>0</v>
      </c>
      <c r="AJ134" s="67"/>
      <c r="AK134" s="20"/>
      <c r="AL134" s="20"/>
      <c r="AM134" s="20"/>
      <c r="AN134" s="20"/>
      <c r="AO134" s="19" t="s">
        <v>666</v>
      </c>
      <c r="AP134" s="1">
        <v>9</v>
      </c>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row>
    <row r="135" spans="1:73" s="16" customFormat="1" ht="70.5" customHeight="1" x14ac:dyDescent="0.3">
      <c r="A135" s="27" t="s">
        <v>667</v>
      </c>
      <c r="B135" s="30" t="s">
        <v>163</v>
      </c>
      <c r="C135" s="25" t="s">
        <v>174</v>
      </c>
      <c r="D135" s="61">
        <v>10014002598</v>
      </c>
      <c r="E135" s="69" t="s">
        <v>668</v>
      </c>
      <c r="F135" s="11" t="s">
        <v>669</v>
      </c>
      <c r="G135" s="35">
        <v>43299</v>
      </c>
      <c r="H135" s="39">
        <v>44394</v>
      </c>
      <c r="I135" s="11">
        <v>0.02</v>
      </c>
      <c r="J135" s="11"/>
      <c r="K135" s="11" t="s">
        <v>227</v>
      </c>
      <c r="L135" s="14" t="s">
        <v>228</v>
      </c>
      <c r="M135" s="14" t="s">
        <v>169</v>
      </c>
      <c r="N135" s="14"/>
      <c r="O135" s="14"/>
      <c r="P135" s="14"/>
      <c r="Q135" s="14" t="s">
        <v>191</v>
      </c>
      <c r="R135" s="11"/>
      <c r="S135" s="11" t="s">
        <v>170</v>
      </c>
      <c r="T135" s="11">
        <v>1</v>
      </c>
      <c r="U135" s="11">
        <v>0</v>
      </c>
      <c r="V135" s="11">
        <v>1</v>
      </c>
      <c r="W135" s="11">
        <v>0</v>
      </c>
      <c r="X135" s="11">
        <v>0</v>
      </c>
      <c r="Y135" s="11">
        <v>0</v>
      </c>
      <c r="Z135" s="11">
        <v>0</v>
      </c>
      <c r="AA135" s="11">
        <v>1</v>
      </c>
      <c r="AB135" s="11">
        <v>0</v>
      </c>
      <c r="AC135" s="1"/>
      <c r="AD135" s="1"/>
      <c r="AE135" s="1"/>
      <c r="AF135" s="52">
        <f t="shared" si="2"/>
        <v>1</v>
      </c>
      <c r="AG135" s="54">
        <v>0</v>
      </c>
      <c r="AH135" s="54">
        <v>0</v>
      </c>
      <c r="AI135" s="54">
        <v>0</v>
      </c>
      <c r="AJ135" s="9"/>
      <c r="AK135" s="1"/>
      <c r="AL135" s="1"/>
      <c r="AM135" s="1"/>
      <c r="AN135" s="1"/>
      <c r="AO135" s="1" t="s">
        <v>670</v>
      </c>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row>
    <row r="136" spans="1:73" s="44" customFormat="1" ht="62.4" customHeight="1" x14ac:dyDescent="0.3">
      <c r="A136" s="24" t="s">
        <v>671</v>
      </c>
      <c r="B136" s="30" t="s">
        <v>163</v>
      </c>
      <c r="C136" s="25" t="s">
        <v>174</v>
      </c>
      <c r="D136" s="29"/>
      <c r="E136" s="48" t="s">
        <v>672</v>
      </c>
      <c r="F136" s="4" t="s">
        <v>673</v>
      </c>
      <c r="G136" s="5">
        <v>43307</v>
      </c>
      <c r="H136" s="6">
        <v>44403</v>
      </c>
      <c r="I136" s="1">
        <v>0.09</v>
      </c>
      <c r="J136" s="1"/>
      <c r="K136" s="4" t="s">
        <v>57</v>
      </c>
      <c r="L136" s="4" t="s">
        <v>674</v>
      </c>
      <c r="M136" s="4"/>
      <c r="N136" s="4"/>
      <c r="O136" s="4"/>
      <c r="P136" s="4"/>
      <c r="Q136" s="4"/>
      <c r="R136" s="4"/>
      <c r="S136" s="1" t="s">
        <v>186</v>
      </c>
      <c r="T136" s="1">
        <v>6</v>
      </c>
      <c r="U136" s="1">
        <v>0</v>
      </c>
      <c r="V136" s="1">
        <v>6</v>
      </c>
      <c r="W136" s="1">
        <v>0</v>
      </c>
      <c r="X136" s="1">
        <v>6</v>
      </c>
      <c r="Y136" s="1">
        <v>6</v>
      </c>
      <c r="Z136" s="1">
        <v>0</v>
      </c>
      <c r="AA136" s="1"/>
      <c r="AB136" s="1">
        <v>0</v>
      </c>
      <c r="AC136" s="20"/>
      <c r="AD136" s="20"/>
      <c r="AE136" s="20"/>
      <c r="AF136" s="52">
        <f t="shared" si="2"/>
        <v>0</v>
      </c>
      <c r="AG136" s="54">
        <v>0</v>
      </c>
      <c r="AH136" s="54">
        <v>0</v>
      </c>
      <c r="AI136" s="54">
        <v>0</v>
      </c>
      <c r="AJ136" s="9"/>
      <c r="AK136" s="9"/>
      <c r="AL136" s="9"/>
      <c r="AM136" s="9">
        <v>6</v>
      </c>
      <c r="AN136" s="9"/>
      <c r="AO136" s="1" t="s">
        <v>186</v>
      </c>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16"/>
      <c r="BO136" s="16"/>
      <c r="BP136" s="16"/>
      <c r="BQ136" s="16"/>
      <c r="BR136" s="16"/>
      <c r="BS136" s="16"/>
      <c r="BT136" s="16"/>
      <c r="BU136" s="16"/>
    </row>
    <row r="137" spans="1:73" s="16" customFormat="1" ht="60" customHeight="1" x14ac:dyDescent="0.3">
      <c r="A137" s="24" t="s">
        <v>675</v>
      </c>
      <c r="B137" s="30" t="s">
        <v>163</v>
      </c>
      <c r="C137" s="25" t="s">
        <v>174</v>
      </c>
      <c r="D137" s="29">
        <v>100090564125</v>
      </c>
      <c r="E137" s="48" t="s">
        <v>676</v>
      </c>
      <c r="F137" s="4" t="s">
        <v>677</v>
      </c>
      <c r="G137" s="5">
        <v>43308</v>
      </c>
      <c r="H137" s="12">
        <v>44404</v>
      </c>
      <c r="I137" s="9">
        <v>0.09</v>
      </c>
      <c r="J137" s="9"/>
      <c r="K137" s="4" t="s">
        <v>57</v>
      </c>
      <c r="L137" s="4" t="s">
        <v>257</v>
      </c>
      <c r="M137" s="4"/>
      <c r="N137" s="4"/>
      <c r="O137" s="4"/>
      <c r="P137" s="4"/>
      <c r="Q137" s="4"/>
      <c r="R137" s="1"/>
      <c r="S137" s="4" t="s">
        <v>186</v>
      </c>
      <c r="T137" s="4">
        <v>8</v>
      </c>
      <c r="U137" s="9">
        <v>1</v>
      </c>
      <c r="V137" s="9">
        <v>7</v>
      </c>
      <c r="W137" s="9">
        <v>0</v>
      </c>
      <c r="X137" s="9">
        <v>7</v>
      </c>
      <c r="Y137" s="9">
        <v>6</v>
      </c>
      <c r="Z137" s="9">
        <v>0</v>
      </c>
      <c r="AA137" s="9"/>
      <c r="AB137" s="9">
        <v>0</v>
      </c>
      <c r="AC137" s="20"/>
      <c r="AD137" s="20"/>
      <c r="AE137" s="20"/>
      <c r="AF137" s="52">
        <f t="shared" si="2"/>
        <v>0</v>
      </c>
      <c r="AG137" s="54">
        <v>0</v>
      </c>
      <c r="AH137" s="54">
        <v>0</v>
      </c>
      <c r="AI137" s="54">
        <v>0</v>
      </c>
      <c r="AJ137" s="9"/>
      <c r="AK137" s="9"/>
      <c r="AL137" s="9"/>
      <c r="AM137" s="9">
        <v>1</v>
      </c>
      <c r="AN137" s="9">
        <v>5</v>
      </c>
      <c r="AO137" s="1" t="s">
        <v>186</v>
      </c>
      <c r="AP137" s="9"/>
      <c r="AQ137" s="9"/>
      <c r="AR137" s="9"/>
      <c r="AS137" s="9"/>
      <c r="AT137" s="9"/>
      <c r="AU137" s="9"/>
      <c r="AV137" s="9"/>
      <c r="AW137" s="9"/>
      <c r="AX137" s="9"/>
      <c r="AY137" s="9"/>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row>
    <row r="138" spans="1:73" s="16" customFormat="1" ht="64.2" customHeight="1" x14ac:dyDescent="0.3">
      <c r="A138" s="24" t="s">
        <v>678</v>
      </c>
      <c r="B138" s="30" t="s">
        <v>163</v>
      </c>
      <c r="C138" s="25" t="s">
        <v>174</v>
      </c>
      <c r="D138" s="29"/>
      <c r="E138" s="48" t="s">
        <v>679</v>
      </c>
      <c r="F138" s="4" t="s">
        <v>350</v>
      </c>
      <c r="G138" s="5">
        <v>43332</v>
      </c>
      <c r="H138" s="6">
        <v>44428</v>
      </c>
      <c r="I138" s="1">
        <v>0.06</v>
      </c>
      <c r="J138" s="1"/>
      <c r="K138" s="4" t="s">
        <v>177</v>
      </c>
      <c r="L138" s="4" t="s">
        <v>177</v>
      </c>
      <c r="M138" s="4"/>
      <c r="N138" s="4"/>
      <c r="O138" s="14" t="s">
        <v>185</v>
      </c>
      <c r="P138" s="14"/>
      <c r="Q138" s="14"/>
      <c r="R138" s="1"/>
      <c r="S138" s="1" t="s">
        <v>186</v>
      </c>
      <c r="T138" s="1">
        <v>1</v>
      </c>
      <c r="U138" s="1">
        <v>1</v>
      </c>
      <c r="V138" s="1">
        <v>0</v>
      </c>
      <c r="W138" s="1">
        <v>0</v>
      </c>
      <c r="X138" s="1">
        <v>1</v>
      </c>
      <c r="Y138" s="1">
        <v>0</v>
      </c>
      <c r="Z138" s="1">
        <v>0</v>
      </c>
      <c r="AA138" s="1"/>
      <c r="AB138" s="1">
        <v>0</v>
      </c>
      <c r="AC138" s="1"/>
      <c r="AD138" s="1"/>
      <c r="AE138" s="1"/>
      <c r="AF138" s="52">
        <f t="shared" si="2"/>
        <v>0</v>
      </c>
      <c r="AG138" s="54">
        <v>0</v>
      </c>
      <c r="AH138" s="54">
        <v>0</v>
      </c>
      <c r="AI138" s="54">
        <v>0</v>
      </c>
      <c r="AJ138" s="9"/>
      <c r="AK138" s="1"/>
      <c r="AL138" s="1"/>
      <c r="AM138" s="1"/>
      <c r="AN138" s="1"/>
      <c r="AO138" s="1" t="s">
        <v>186</v>
      </c>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row>
    <row r="139" spans="1:73" s="16" customFormat="1" ht="45.75" customHeight="1" x14ac:dyDescent="0.3">
      <c r="A139" s="27" t="s">
        <v>678</v>
      </c>
      <c r="B139" s="30" t="s">
        <v>163</v>
      </c>
      <c r="C139" s="25" t="s">
        <v>174</v>
      </c>
      <c r="D139" s="29"/>
      <c r="E139" s="19" t="s">
        <v>680</v>
      </c>
      <c r="F139" s="1" t="s">
        <v>681</v>
      </c>
      <c r="G139" s="10">
        <v>43332</v>
      </c>
      <c r="H139" s="6">
        <v>44428</v>
      </c>
      <c r="I139" s="1">
        <v>0.06</v>
      </c>
      <c r="J139" s="1"/>
      <c r="K139" s="1" t="s">
        <v>177</v>
      </c>
      <c r="L139" s="1" t="s">
        <v>177</v>
      </c>
      <c r="M139" s="1"/>
      <c r="N139" s="1"/>
      <c r="O139" s="1" t="s">
        <v>185</v>
      </c>
      <c r="P139" s="1"/>
      <c r="Q139" s="1"/>
      <c r="R139" s="1"/>
      <c r="S139" s="1" t="s">
        <v>186</v>
      </c>
      <c r="T139" s="1">
        <v>1</v>
      </c>
      <c r="U139" s="1">
        <v>1</v>
      </c>
      <c r="V139" s="1">
        <v>0</v>
      </c>
      <c r="W139" s="1">
        <v>0</v>
      </c>
      <c r="X139" s="1">
        <v>1</v>
      </c>
      <c r="Y139" s="1">
        <v>0</v>
      </c>
      <c r="Z139" s="1">
        <v>0</v>
      </c>
      <c r="AA139" s="1"/>
      <c r="AB139" s="1">
        <v>0</v>
      </c>
      <c r="AC139" s="1"/>
      <c r="AD139" s="1"/>
      <c r="AE139" s="1"/>
      <c r="AF139" s="52">
        <f t="shared" si="2"/>
        <v>0</v>
      </c>
      <c r="AG139" s="54">
        <v>0</v>
      </c>
      <c r="AH139" s="54">
        <v>0</v>
      </c>
      <c r="AI139" s="54">
        <v>0</v>
      </c>
      <c r="AJ139" s="9"/>
      <c r="AK139" s="1"/>
      <c r="AL139" s="1"/>
      <c r="AM139" s="1"/>
      <c r="AN139" s="1"/>
      <c r="AO139" s="1" t="s">
        <v>186</v>
      </c>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row>
    <row r="140" spans="1:73" ht="53.25" customHeight="1" x14ac:dyDescent="0.3">
      <c r="A140" s="217" t="s">
        <v>682</v>
      </c>
      <c r="B140" s="209" t="s">
        <v>440</v>
      </c>
      <c r="C140" s="210" t="s">
        <v>174</v>
      </c>
      <c r="D140" s="211">
        <v>200000914069</v>
      </c>
      <c r="E140" s="217" t="s">
        <v>683</v>
      </c>
      <c r="F140" s="217" t="s">
        <v>684</v>
      </c>
      <c r="G140" s="219">
        <v>43332</v>
      </c>
      <c r="H140" s="222">
        <v>44428</v>
      </c>
      <c r="I140" s="216">
        <v>0.04</v>
      </c>
      <c r="J140" s="216"/>
      <c r="K140" s="217" t="s">
        <v>200</v>
      </c>
      <c r="L140" s="217" t="s">
        <v>313</v>
      </c>
      <c r="M140" s="217"/>
      <c r="N140" s="217" t="s">
        <v>411</v>
      </c>
      <c r="O140" s="217"/>
      <c r="P140" s="217"/>
      <c r="Q140" s="217"/>
      <c r="R140" s="210"/>
      <c r="S140" s="217" t="s">
        <v>412</v>
      </c>
      <c r="T140" s="217">
        <v>1</v>
      </c>
      <c r="U140" s="216">
        <v>0</v>
      </c>
      <c r="V140" s="216">
        <v>1</v>
      </c>
      <c r="W140" s="216">
        <v>0</v>
      </c>
      <c r="X140" s="216">
        <v>0</v>
      </c>
      <c r="Y140" s="216">
        <v>0</v>
      </c>
      <c r="Z140" s="216">
        <v>0</v>
      </c>
      <c r="AA140" s="216"/>
      <c r="AB140" s="216">
        <v>0</v>
      </c>
      <c r="AC140" s="210"/>
      <c r="AD140" s="210"/>
      <c r="AE140" s="210"/>
      <c r="AF140" s="52">
        <f t="shared" si="2"/>
        <v>0</v>
      </c>
      <c r="AG140" s="215">
        <v>0</v>
      </c>
      <c r="AH140" s="215">
        <v>0</v>
      </c>
      <c r="AI140" s="215">
        <v>0</v>
      </c>
      <c r="AJ140" s="216"/>
      <c r="AK140" s="217"/>
      <c r="AL140" s="217"/>
      <c r="AM140" s="217"/>
      <c r="AN140" s="217"/>
      <c r="AO140" s="210" t="s">
        <v>686</v>
      </c>
      <c r="AP140" s="210"/>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row>
    <row r="141" spans="1:73" s="7" customFormat="1" ht="54.75" customHeight="1" x14ac:dyDescent="0.3">
      <c r="A141" s="24" t="s">
        <v>687</v>
      </c>
      <c r="B141" s="30" t="s">
        <v>163</v>
      </c>
      <c r="C141" s="25" t="s">
        <v>174</v>
      </c>
      <c r="D141" s="29"/>
      <c r="E141" s="48" t="s">
        <v>688</v>
      </c>
      <c r="F141" s="48" t="s">
        <v>689</v>
      </c>
      <c r="G141" s="49">
        <v>43334</v>
      </c>
      <c r="H141" s="51">
        <v>44430</v>
      </c>
      <c r="I141" s="19">
        <v>0.25</v>
      </c>
      <c r="J141" s="19"/>
      <c r="K141" s="48" t="s">
        <v>222</v>
      </c>
      <c r="L141" s="48" t="s">
        <v>361</v>
      </c>
      <c r="M141" s="48"/>
      <c r="N141" s="48"/>
      <c r="O141" s="48"/>
      <c r="P141" s="48"/>
      <c r="Q141" s="48"/>
      <c r="R141" s="19"/>
      <c r="S141" s="19" t="s">
        <v>186</v>
      </c>
      <c r="T141" s="19">
        <v>1</v>
      </c>
      <c r="U141" s="19">
        <v>0</v>
      </c>
      <c r="V141" s="19">
        <v>1</v>
      </c>
      <c r="W141" s="19">
        <v>0</v>
      </c>
      <c r="X141" s="19">
        <v>1</v>
      </c>
      <c r="Y141" s="19">
        <v>1</v>
      </c>
      <c r="Z141" s="19">
        <v>0</v>
      </c>
      <c r="AA141" s="19"/>
      <c r="AB141" s="19">
        <v>0</v>
      </c>
      <c r="AC141" s="19"/>
      <c r="AD141" s="19"/>
      <c r="AE141" s="19"/>
      <c r="AF141" s="52">
        <f t="shared" si="2"/>
        <v>0</v>
      </c>
      <c r="AG141" s="54">
        <v>0</v>
      </c>
      <c r="AH141" s="54">
        <v>0</v>
      </c>
      <c r="AI141" s="54">
        <v>0</v>
      </c>
      <c r="AJ141" s="20"/>
      <c r="AK141" s="19"/>
      <c r="AL141" s="19"/>
      <c r="AM141" s="19">
        <v>1</v>
      </c>
      <c r="AN141" s="19"/>
      <c r="AO141" s="1" t="s">
        <v>186</v>
      </c>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row>
    <row r="142" spans="1:73" s="7" customFormat="1" ht="54" customHeight="1" x14ac:dyDescent="0.3">
      <c r="A142" s="24" t="s">
        <v>690</v>
      </c>
      <c r="B142" s="30" t="s">
        <v>163</v>
      </c>
      <c r="C142" s="25" t="s">
        <v>174</v>
      </c>
      <c r="D142" s="29"/>
      <c r="E142" s="48" t="s">
        <v>691</v>
      </c>
      <c r="F142" s="4" t="s">
        <v>692</v>
      </c>
      <c r="G142" s="5">
        <v>44218</v>
      </c>
      <c r="H142" s="12">
        <v>45313</v>
      </c>
      <c r="I142" s="9">
        <v>0.85</v>
      </c>
      <c r="J142" s="9"/>
      <c r="K142" s="4" t="s">
        <v>253</v>
      </c>
      <c r="L142" s="4" t="s">
        <v>168</v>
      </c>
      <c r="M142" s="4" t="s">
        <v>169</v>
      </c>
      <c r="N142" s="4"/>
      <c r="O142" s="4"/>
      <c r="P142" s="4"/>
      <c r="Q142" s="4"/>
      <c r="R142" s="1"/>
      <c r="S142" s="1" t="s">
        <v>170</v>
      </c>
      <c r="T142" s="4">
        <v>1</v>
      </c>
      <c r="U142" s="9">
        <v>0</v>
      </c>
      <c r="V142" s="9">
        <v>1</v>
      </c>
      <c r="W142" s="9">
        <v>1</v>
      </c>
      <c r="X142" s="9">
        <v>0</v>
      </c>
      <c r="Y142" s="9">
        <v>0</v>
      </c>
      <c r="Z142" s="9">
        <v>0</v>
      </c>
      <c r="AA142" s="9">
        <v>1</v>
      </c>
      <c r="AB142" s="9">
        <v>0</v>
      </c>
      <c r="AC142" s="8"/>
      <c r="AD142" s="8"/>
      <c r="AE142" s="8"/>
      <c r="AF142" s="52">
        <f t="shared" si="2"/>
        <v>1</v>
      </c>
      <c r="AG142" s="54">
        <v>0</v>
      </c>
      <c r="AH142" s="54">
        <v>0</v>
      </c>
      <c r="AI142" s="54">
        <v>0</v>
      </c>
      <c r="AJ142" s="9"/>
      <c r="AK142" s="8"/>
      <c r="AL142" s="8"/>
      <c r="AM142" s="8"/>
      <c r="AN142" s="8"/>
      <c r="AO142" s="1" t="s">
        <v>1552</v>
      </c>
      <c r="AP142" s="8"/>
      <c r="AQ142" s="8"/>
      <c r="AR142" s="8"/>
      <c r="AS142" s="8"/>
      <c r="AT142" s="8"/>
      <c r="AU142" s="8"/>
      <c r="AV142" s="8"/>
      <c r="AW142" s="8"/>
      <c r="AX142" s="8"/>
      <c r="AY142" s="8"/>
      <c r="AZ142" s="8"/>
      <c r="BA142" s="8"/>
      <c r="BB142" s="8"/>
      <c r="BC142" s="8"/>
      <c r="BD142" s="8"/>
      <c r="BE142" s="8"/>
      <c r="BF142" s="8"/>
      <c r="BG142" s="8"/>
      <c r="BH142" s="8"/>
      <c r="BI142" s="8"/>
      <c r="BJ142" s="8"/>
      <c r="BK142" s="8"/>
      <c r="BL142" s="8"/>
      <c r="BM142" s="8"/>
      <c r="BN142" s="8"/>
      <c r="BO142" s="8"/>
      <c r="BP142" s="8"/>
      <c r="BQ142" s="8"/>
      <c r="BR142" s="8"/>
      <c r="BS142" s="8"/>
      <c r="BT142" s="8"/>
      <c r="BU142" s="8"/>
    </row>
    <row r="143" spans="1:73" s="8" customFormat="1" ht="52.5" customHeight="1" x14ac:dyDescent="0.3">
      <c r="A143" s="24" t="s">
        <v>693</v>
      </c>
      <c r="B143" s="30" t="s">
        <v>163</v>
      </c>
      <c r="C143" s="25" t="s">
        <v>174</v>
      </c>
      <c r="D143" s="29">
        <v>10013998707</v>
      </c>
      <c r="E143" s="48" t="s">
        <v>694</v>
      </c>
      <c r="F143" s="4" t="s">
        <v>695</v>
      </c>
      <c r="G143" s="5">
        <v>43746</v>
      </c>
      <c r="H143" s="12">
        <v>44842</v>
      </c>
      <c r="I143" s="9">
        <v>1.54</v>
      </c>
      <c r="J143" s="9"/>
      <c r="K143" s="4" t="s">
        <v>113</v>
      </c>
      <c r="L143" s="4" t="s">
        <v>113</v>
      </c>
      <c r="M143" s="4"/>
      <c r="N143" s="4"/>
      <c r="O143" s="4" t="s">
        <v>185</v>
      </c>
      <c r="P143" s="4"/>
      <c r="Q143" s="4" t="s">
        <v>191</v>
      </c>
      <c r="R143" s="1"/>
      <c r="S143" s="4" t="s">
        <v>412</v>
      </c>
      <c r="T143" s="4">
        <v>1</v>
      </c>
      <c r="U143" s="9">
        <v>1</v>
      </c>
      <c r="V143" s="9">
        <v>0</v>
      </c>
      <c r="W143" s="9">
        <v>0</v>
      </c>
      <c r="X143" s="9">
        <v>0</v>
      </c>
      <c r="Y143" s="9">
        <v>0</v>
      </c>
      <c r="Z143" s="9">
        <v>0</v>
      </c>
      <c r="AA143" s="9"/>
      <c r="AB143" s="9">
        <v>0</v>
      </c>
      <c r="AC143" s="9"/>
      <c r="AD143" s="9"/>
      <c r="AE143" s="9"/>
      <c r="AF143" s="52">
        <f t="shared" si="2"/>
        <v>0</v>
      </c>
      <c r="AG143" s="54">
        <v>0</v>
      </c>
      <c r="AH143" s="54">
        <v>0</v>
      </c>
      <c r="AI143" s="54">
        <v>0</v>
      </c>
      <c r="AJ143" s="9"/>
      <c r="AK143" s="4"/>
      <c r="AL143" s="4"/>
      <c r="AM143" s="4"/>
      <c r="AN143" s="4"/>
      <c r="AO143" s="1" t="s">
        <v>696</v>
      </c>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row>
    <row r="144" spans="1:73" s="1" customFormat="1" ht="57.75" customHeight="1" x14ac:dyDescent="0.3">
      <c r="A144" s="25" t="s">
        <v>697</v>
      </c>
      <c r="B144" s="30" t="s">
        <v>163</v>
      </c>
      <c r="C144" s="25" t="s">
        <v>174</v>
      </c>
      <c r="D144" s="29"/>
      <c r="E144" s="19" t="s">
        <v>698</v>
      </c>
      <c r="F144" s="1" t="s">
        <v>699</v>
      </c>
      <c r="G144" s="6">
        <v>43349</v>
      </c>
      <c r="H144" s="6">
        <v>44445</v>
      </c>
      <c r="I144" s="1">
        <v>1.01</v>
      </c>
      <c r="K144" s="1" t="s">
        <v>700</v>
      </c>
      <c r="L144" s="1" t="s">
        <v>313</v>
      </c>
      <c r="M144" s="1" t="s">
        <v>169</v>
      </c>
      <c r="S144" s="1" t="s">
        <v>186</v>
      </c>
      <c r="T144" s="1">
        <v>1</v>
      </c>
      <c r="U144" s="1">
        <v>0</v>
      </c>
      <c r="V144" s="1">
        <v>1</v>
      </c>
      <c r="W144" s="1">
        <v>0</v>
      </c>
      <c r="X144" s="1">
        <v>1</v>
      </c>
      <c r="Y144" s="1">
        <v>1</v>
      </c>
      <c r="Z144" s="1">
        <v>0</v>
      </c>
      <c r="AB144" s="1">
        <v>0</v>
      </c>
      <c r="AC144" s="9"/>
      <c r="AD144" s="9"/>
      <c r="AE144" s="9"/>
      <c r="AF144" s="52">
        <f t="shared" si="2"/>
        <v>0</v>
      </c>
      <c r="AG144" s="54">
        <v>0</v>
      </c>
      <c r="AH144" s="54">
        <v>0</v>
      </c>
      <c r="AI144" s="54">
        <v>0</v>
      </c>
      <c r="AJ144" s="9"/>
      <c r="AK144" s="4"/>
      <c r="AL144" s="4"/>
      <c r="AM144" s="4">
        <v>1</v>
      </c>
      <c r="AN144" s="4"/>
      <c r="AO144" s="1" t="s">
        <v>186</v>
      </c>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row>
    <row r="145" spans="1:73" s="1" customFormat="1" ht="47.25" customHeight="1" x14ac:dyDescent="0.3">
      <c r="A145" s="24" t="s">
        <v>701</v>
      </c>
      <c r="B145" s="30" t="s">
        <v>163</v>
      </c>
      <c r="C145" s="25" t="s">
        <v>174</v>
      </c>
      <c r="D145" s="29"/>
      <c r="E145" s="48" t="s">
        <v>702</v>
      </c>
      <c r="F145" s="4" t="s">
        <v>703</v>
      </c>
      <c r="G145" s="5">
        <v>43350</v>
      </c>
      <c r="H145" s="12">
        <v>44446</v>
      </c>
      <c r="I145" s="9">
        <v>0.15</v>
      </c>
      <c r="J145" s="9"/>
      <c r="K145" s="4" t="s">
        <v>248</v>
      </c>
      <c r="L145" s="4" t="s">
        <v>248</v>
      </c>
      <c r="M145" s="4"/>
      <c r="N145" s="4"/>
      <c r="O145" s="4"/>
      <c r="P145" s="4"/>
      <c r="Q145" s="4"/>
      <c r="S145" s="4" t="s">
        <v>170</v>
      </c>
      <c r="T145" s="4">
        <v>1</v>
      </c>
      <c r="U145" s="9">
        <v>0</v>
      </c>
      <c r="V145" s="9">
        <v>1</v>
      </c>
      <c r="W145" s="9">
        <v>1</v>
      </c>
      <c r="X145" s="9">
        <v>0</v>
      </c>
      <c r="Y145" s="9">
        <v>0</v>
      </c>
      <c r="Z145" s="9">
        <v>0</v>
      </c>
      <c r="AA145" s="9">
        <v>1</v>
      </c>
      <c r="AB145" s="9">
        <v>0</v>
      </c>
      <c r="AF145" s="52">
        <f t="shared" si="2"/>
        <v>1</v>
      </c>
      <c r="AG145" s="54">
        <v>0</v>
      </c>
      <c r="AH145" s="54">
        <v>0</v>
      </c>
      <c r="AI145" s="54">
        <v>0</v>
      </c>
      <c r="AJ145" s="9"/>
      <c r="AO145" s="1" t="s">
        <v>704</v>
      </c>
    </row>
    <row r="146" spans="1:73" s="1" customFormat="1" ht="55.5" customHeight="1" x14ac:dyDescent="0.3">
      <c r="A146" s="214" t="s">
        <v>705</v>
      </c>
      <c r="B146" s="209" t="s">
        <v>163</v>
      </c>
      <c r="C146" s="210" t="s">
        <v>174</v>
      </c>
      <c r="D146" s="223"/>
      <c r="E146" s="214" t="s">
        <v>706</v>
      </c>
      <c r="F146" s="214" t="s">
        <v>350</v>
      </c>
      <c r="G146" s="224">
        <v>43354</v>
      </c>
      <c r="H146" s="225">
        <v>44450</v>
      </c>
      <c r="I146" s="214">
        <v>0.05</v>
      </c>
      <c r="J146" s="214"/>
      <c r="K146" s="214" t="s">
        <v>248</v>
      </c>
      <c r="L146" s="214" t="s">
        <v>248</v>
      </c>
      <c r="M146" s="214"/>
      <c r="N146" s="214" t="s">
        <v>411</v>
      </c>
      <c r="O146" s="209" t="s">
        <v>185</v>
      </c>
      <c r="P146" s="209"/>
      <c r="Q146" s="209"/>
      <c r="R146" s="214"/>
      <c r="S146" s="214" t="s">
        <v>412</v>
      </c>
      <c r="T146" s="214">
        <v>1</v>
      </c>
      <c r="U146" s="214">
        <v>1</v>
      </c>
      <c r="V146" s="214">
        <v>0</v>
      </c>
      <c r="W146" s="214">
        <v>0</v>
      </c>
      <c r="X146" s="216">
        <v>0</v>
      </c>
      <c r="Y146" s="214">
        <v>0</v>
      </c>
      <c r="Z146" s="214">
        <v>0</v>
      </c>
      <c r="AA146" s="214"/>
      <c r="AB146" s="214">
        <v>0</v>
      </c>
      <c r="AC146" s="210"/>
      <c r="AD146" s="210"/>
      <c r="AE146" s="210"/>
      <c r="AF146" s="52">
        <f t="shared" si="2"/>
        <v>0</v>
      </c>
      <c r="AG146" s="215">
        <v>0</v>
      </c>
      <c r="AH146" s="215">
        <v>0</v>
      </c>
      <c r="AI146" s="215">
        <v>0</v>
      </c>
      <c r="AJ146" s="216"/>
      <c r="AK146" s="210"/>
      <c r="AL146" s="210"/>
      <c r="AM146" s="210"/>
      <c r="AN146" s="210"/>
      <c r="AO146" s="214" t="s">
        <v>707</v>
      </c>
      <c r="AP146" s="210"/>
    </row>
    <row r="147" spans="1:73" s="1" customFormat="1" ht="57" customHeight="1" x14ac:dyDescent="0.3">
      <c r="A147" s="24" t="s">
        <v>708</v>
      </c>
      <c r="B147" s="25" t="s">
        <v>163</v>
      </c>
      <c r="C147" s="25" t="s">
        <v>174</v>
      </c>
      <c r="D147" s="29"/>
      <c r="E147" s="48" t="s">
        <v>709</v>
      </c>
      <c r="F147" s="4" t="s">
        <v>710</v>
      </c>
      <c r="G147" s="5">
        <v>43357</v>
      </c>
      <c r="H147" s="6">
        <v>44453</v>
      </c>
      <c r="I147" s="1">
        <v>0.43</v>
      </c>
      <c r="K147" s="4" t="s">
        <v>167</v>
      </c>
      <c r="L147" s="4" t="s">
        <v>168</v>
      </c>
      <c r="M147" s="4"/>
      <c r="N147" s="4"/>
      <c r="O147" s="4"/>
      <c r="P147" s="4"/>
      <c r="Q147" s="4"/>
      <c r="R147" s="4" t="s">
        <v>240</v>
      </c>
      <c r="S147" s="1" t="s">
        <v>186</v>
      </c>
      <c r="T147" s="1">
        <v>1</v>
      </c>
      <c r="U147" s="1">
        <v>0</v>
      </c>
      <c r="V147" s="1">
        <v>0</v>
      </c>
      <c r="W147" s="1">
        <v>0</v>
      </c>
      <c r="X147" s="7">
        <v>1</v>
      </c>
      <c r="Y147" s="7">
        <v>1</v>
      </c>
      <c r="AF147" s="52">
        <f t="shared" si="2"/>
        <v>0</v>
      </c>
      <c r="AG147" s="54">
        <v>0</v>
      </c>
      <c r="AH147" s="54">
        <v>0</v>
      </c>
      <c r="AI147" s="54">
        <v>0</v>
      </c>
      <c r="AL147" s="1">
        <v>1</v>
      </c>
      <c r="AO147" s="1" t="s">
        <v>186</v>
      </c>
    </row>
    <row r="148" spans="1:73" s="1" customFormat="1" ht="52.5" customHeight="1" x14ac:dyDescent="0.3">
      <c r="A148" s="24" t="s">
        <v>711</v>
      </c>
      <c r="B148" s="30" t="s">
        <v>163</v>
      </c>
      <c r="C148" s="25" t="s">
        <v>174</v>
      </c>
      <c r="D148" s="29">
        <v>10014002094</v>
      </c>
      <c r="E148" s="48" t="s">
        <v>712</v>
      </c>
      <c r="F148" s="4" t="s">
        <v>713</v>
      </c>
      <c r="G148" s="5">
        <v>43364</v>
      </c>
      <c r="H148" s="12">
        <v>44460</v>
      </c>
      <c r="I148" s="9">
        <v>0.06</v>
      </c>
      <c r="J148" s="9"/>
      <c r="K148" s="4" t="s">
        <v>213</v>
      </c>
      <c r="L148" s="4" t="s">
        <v>213</v>
      </c>
      <c r="M148" s="4" t="s">
        <v>169</v>
      </c>
      <c r="N148" s="4"/>
      <c r="O148" s="4"/>
      <c r="P148" s="4"/>
      <c r="Q148" s="4" t="s">
        <v>191</v>
      </c>
      <c r="S148" s="4" t="s">
        <v>412</v>
      </c>
      <c r="T148" s="4">
        <v>1</v>
      </c>
      <c r="U148" s="9">
        <v>0</v>
      </c>
      <c r="V148" s="9">
        <v>1</v>
      </c>
      <c r="W148" s="9">
        <v>0</v>
      </c>
      <c r="X148" s="9">
        <v>0</v>
      </c>
      <c r="Y148" s="9">
        <v>0</v>
      </c>
      <c r="Z148" s="9">
        <v>0</v>
      </c>
      <c r="AA148" s="9">
        <v>1</v>
      </c>
      <c r="AB148" s="9">
        <v>0</v>
      </c>
      <c r="AC148" s="9"/>
      <c r="AD148" s="9"/>
      <c r="AE148" s="9"/>
      <c r="AF148" s="52">
        <f t="shared" si="2"/>
        <v>1</v>
      </c>
      <c r="AG148" s="54">
        <v>0</v>
      </c>
      <c r="AH148" s="54">
        <v>0</v>
      </c>
      <c r="AI148" s="54">
        <v>0</v>
      </c>
      <c r="AJ148" s="9"/>
      <c r="AK148" s="4"/>
      <c r="AL148" s="4"/>
      <c r="AM148" s="4"/>
      <c r="AN148" s="4"/>
      <c r="AO148" s="1" t="s">
        <v>714</v>
      </c>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row>
    <row r="149" spans="1:73" s="1" customFormat="1" ht="60" customHeight="1" x14ac:dyDescent="0.3">
      <c r="A149" s="24" t="s">
        <v>715</v>
      </c>
      <c r="B149" s="30" t="s">
        <v>163</v>
      </c>
      <c r="C149" s="25" t="s">
        <v>174</v>
      </c>
      <c r="D149" s="29"/>
      <c r="E149" s="48" t="s">
        <v>716</v>
      </c>
      <c r="F149" s="4" t="s">
        <v>717</v>
      </c>
      <c r="G149" s="5">
        <v>43371</v>
      </c>
      <c r="H149" s="41">
        <v>44467</v>
      </c>
      <c r="I149" s="42">
        <v>0.28000000000000003</v>
      </c>
      <c r="J149" s="42"/>
      <c r="K149" s="4" t="s">
        <v>222</v>
      </c>
      <c r="L149" s="4" t="s">
        <v>718</v>
      </c>
      <c r="M149" s="4"/>
      <c r="N149" s="4"/>
      <c r="O149" s="4"/>
      <c r="P149" s="4"/>
      <c r="Q149" s="4"/>
      <c r="R149" s="4"/>
      <c r="S149" s="4" t="s">
        <v>170</v>
      </c>
      <c r="T149" s="1">
        <v>1</v>
      </c>
      <c r="U149" s="1">
        <v>0</v>
      </c>
      <c r="V149" s="1">
        <v>1</v>
      </c>
      <c r="W149" s="1">
        <v>1</v>
      </c>
      <c r="X149" s="1">
        <v>0</v>
      </c>
      <c r="Y149" s="1">
        <v>0</v>
      </c>
      <c r="Z149" s="1">
        <v>0</v>
      </c>
      <c r="AA149" s="1">
        <v>1</v>
      </c>
      <c r="AB149" s="1">
        <v>0</v>
      </c>
      <c r="AC149" s="19"/>
      <c r="AD149" s="19"/>
      <c r="AE149" s="19"/>
      <c r="AF149" s="52">
        <f t="shared" si="2"/>
        <v>1</v>
      </c>
      <c r="AG149" s="54">
        <v>0</v>
      </c>
      <c r="AH149" s="54">
        <v>0</v>
      </c>
      <c r="AI149" s="54">
        <v>0</v>
      </c>
      <c r="AJ149" s="9"/>
      <c r="AO149" s="1" t="s">
        <v>719</v>
      </c>
      <c r="BN149" s="15"/>
      <c r="BO149" s="15"/>
      <c r="BP149" s="15"/>
      <c r="BQ149" s="15"/>
      <c r="BR149" s="15"/>
      <c r="BS149" s="15"/>
      <c r="BT149" s="15"/>
      <c r="BU149" s="15"/>
    </row>
    <row r="150" spans="1:73" s="15" customFormat="1" ht="48" customHeight="1" x14ac:dyDescent="0.3">
      <c r="A150" s="25" t="s">
        <v>720</v>
      </c>
      <c r="B150" s="24" t="s">
        <v>163</v>
      </c>
      <c r="C150" s="25" t="s">
        <v>174</v>
      </c>
      <c r="D150" s="59"/>
      <c r="E150" s="19" t="s">
        <v>721</v>
      </c>
      <c r="F150" s="1" t="s">
        <v>722</v>
      </c>
      <c r="G150" s="10">
        <v>43376</v>
      </c>
      <c r="H150" s="6">
        <v>44472</v>
      </c>
      <c r="I150" s="1">
        <v>0.06</v>
      </c>
      <c r="J150" s="1"/>
      <c r="K150" s="1" t="s">
        <v>218</v>
      </c>
      <c r="L150" s="1" t="s">
        <v>218</v>
      </c>
      <c r="M150" s="1"/>
      <c r="N150" s="1"/>
      <c r="O150" s="1"/>
      <c r="P150" s="1"/>
      <c r="Q150" s="1"/>
      <c r="R150" s="1"/>
      <c r="S150" s="9" t="s">
        <v>186</v>
      </c>
      <c r="T150" s="1">
        <v>1</v>
      </c>
      <c r="U150" s="1">
        <v>0</v>
      </c>
      <c r="V150" s="1">
        <v>0</v>
      </c>
      <c r="W150" s="1">
        <v>0</v>
      </c>
      <c r="X150" s="1">
        <v>1</v>
      </c>
      <c r="Y150" s="1">
        <v>1</v>
      </c>
      <c r="Z150" s="1"/>
      <c r="AA150" s="1"/>
      <c r="AB150" s="9"/>
      <c r="AC150" s="9"/>
      <c r="AD150" s="9"/>
      <c r="AE150" s="9"/>
      <c r="AF150" s="52">
        <f t="shared" si="2"/>
        <v>0</v>
      </c>
      <c r="AG150" s="54">
        <v>0</v>
      </c>
      <c r="AH150" s="54">
        <v>0</v>
      </c>
      <c r="AI150" s="54">
        <v>0</v>
      </c>
      <c r="AJ150" s="9"/>
      <c r="AK150" s="4"/>
      <c r="AL150" s="4">
        <v>1</v>
      </c>
      <c r="AM150" s="9"/>
      <c r="AN150" s="9"/>
      <c r="AO150" s="1" t="s">
        <v>186</v>
      </c>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row>
    <row r="151" spans="1:73" s="15" customFormat="1" ht="63" customHeight="1" x14ac:dyDescent="0.3">
      <c r="A151" s="25" t="s">
        <v>723</v>
      </c>
      <c r="B151" s="30" t="s">
        <v>163</v>
      </c>
      <c r="C151" s="25" t="s">
        <v>174</v>
      </c>
      <c r="D151" s="29"/>
      <c r="E151" s="19" t="s">
        <v>724</v>
      </c>
      <c r="F151" s="1" t="s">
        <v>725</v>
      </c>
      <c r="G151" s="10">
        <v>43381</v>
      </c>
      <c r="H151" s="6">
        <v>44477</v>
      </c>
      <c r="I151" s="1">
        <v>0.16</v>
      </c>
      <c r="J151" s="1"/>
      <c r="K151" s="1" t="s">
        <v>248</v>
      </c>
      <c r="L151" s="1" t="s">
        <v>248</v>
      </c>
      <c r="M151" s="1"/>
      <c r="N151" s="1"/>
      <c r="O151" s="1"/>
      <c r="P151" s="1"/>
      <c r="Q151" s="1"/>
      <c r="R151" s="1"/>
      <c r="S151" s="1" t="s">
        <v>186</v>
      </c>
      <c r="T151" s="1">
        <v>1</v>
      </c>
      <c r="U151" s="1">
        <v>0</v>
      </c>
      <c r="V151" s="1">
        <v>1</v>
      </c>
      <c r="W151" s="1">
        <v>0</v>
      </c>
      <c r="X151" s="1">
        <v>1</v>
      </c>
      <c r="Y151" s="1">
        <v>1</v>
      </c>
      <c r="Z151" s="1">
        <v>0</v>
      </c>
      <c r="AA151" s="1"/>
      <c r="AB151" s="1">
        <v>0</v>
      </c>
      <c r="AC151" s="1"/>
      <c r="AD151" s="1"/>
      <c r="AE151" s="1"/>
      <c r="AF151" s="52">
        <f t="shared" si="2"/>
        <v>0</v>
      </c>
      <c r="AG151" s="54">
        <v>0</v>
      </c>
      <c r="AH151" s="54">
        <v>0</v>
      </c>
      <c r="AI151" s="54">
        <v>0</v>
      </c>
      <c r="AJ151" s="9"/>
      <c r="AK151" s="1"/>
      <c r="AL151" s="1"/>
      <c r="AM151" s="1">
        <v>1</v>
      </c>
      <c r="AN151" s="1"/>
      <c r="AO151" s="1" t="s">
        <v>186</v>
      </c>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row>
    <row r="152" spans="1:73" s="1" customFormat="1" ht="60" customHeight="1" x14ac:dyDescent="0.3">
      <c r="A152" s="24" t="s">
        <v>726</v>
      </c>
      <c r="B152" s="30" t="s">
        <v>163</v>
      </c>
      <c r="C152" s="25" t="s">
        <v>174</v>
      </c>
      <c r="D152" s="29"/>
      <c r="E152" s="48" t="s">
        <v>727</v>
      </c>
      <c r="F152" s="4" t="s">
        <v>350</v>
      </c>
      <c r="G152" s="5">
        <v>43382</v>
      </c>
      <c r="H152" s="12">
        <v>44478</v>
      </c>
      <c r="I152" s="9">
        <v>0.55000000000000004</v>
      </c>
      <c r="J152" s="9"/>
      <c r="K152" s="4" t="s">
        <v>190</v>
      </c>
      <c r="L152" s="4" t="s">
        <v>177</v>
      </c>
      <c r="M152" s="4"/>
      <c r="N152" s="4"/>
      <c r="O152" s="14" t="s">
        <v>185</v>
      </c>
      <c r="P152" s="14"/>
      <c r="Q152" s="14"/>
      <c r="S152" s="4" t="s">
        <v>170</v>
      </c>
      <c r="T152" s="4">
        <v>1</v>
      </c>
      <c r="U152" s="9">
        <v>1</v>
      </c>
      <c r="V152" s="9">
        <v>0</v>
      </c>
      <c r="W152" s="9">
        <v>1</v>
      </c>
      <c r="X152" s="9">
        <v>0</v>
      </c>
      <c r="Y152" s="9">
        <v>0</v>
      </c>
      <c r="Z152" s="9">
        <v>0</v>
      </c>
      <c r="AA152" s="9"/>
      <c r="AB152" s="9">
        <v>0</v>
      </c>
      <c r="AC152" s="7"/>
      <c r="AD152" s="7"/>
      <c r="AE152" s="7"/>
      <c r="AF152" s="52">
        <f t="shared" si="2"/>
        <v>0</v>
      </c>
      <c r="AG152" s="54">
        <v>0</v>
      </c>
      <c r="AH152" s="54">
        <v>0</v>
      </c>
      <c r="AI152" s="54">
        <v>0</v>
      </c>
      <c r="AJ152" s="9"/>
      <c r="AK152" s="7"/>
      <c r="AL152" s="7"/>
      <c r="AM152" s="7"/>
      <c r="AN152" s="7"/>
      <c r="AO152" s="1" t="s">
        <v>728</v>
      </c>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row>
    <row r="153" spans="1:73" s="1" customFormat="1" ht="66.75" customHeight="1" x14ac:dyDescent="0.3">
      <c r="A153" s="24" t="s">
        <v>729</v>
      </c>
      <c r="B153" s="24" t="s">
        <v>163</v>
      </c>
      <c r="C153" s="25" t="s">
        <v>174</v>
      </c>
      <c r="D153" s="29"/>
      <c r="E153" s="48" t="s">
        <v>730</v>
      </c>
      <c r="F153" s="4" t="s">
        <v>731</v>
      </c>
      <c r="G153" s="5">
        <v>43396</v>
      </c>
      <c r="H153" s="12">
        <v>44492</v>
      </c>
      <c r="I153" s="9">
        <v>0.03</v>
      </c>
      <c r="J153" s="9"/>
      <c r="K153" s="1" t="s">
        <v>113</v>
      </c>
      <c r="L153" s="4" t="s">
        <v>113</v>
      </c>
      <c r="M153" s="4"/>
      <c r="N153" s="4"/>
      <c r="O153" s="4"/>
      <c r="P153" s="4"/>
      <c r="Q153" s="4"/>
      <c r="R153" s="4" t="s">
        <v>240</v>
      </c>
      <c r="S153" s="9" t="s">
        <v>186</v>
      </c>
      <c r="T153" s="9">
        <v>1</v>
      </c>
      <c r="U153" s="9">
        <v>0</v>
      </c>
      <c r="V153" s="7">
        <v>0</v>
      </c>
      <c r="W153" s="9">
        <v>0</v>
      </c>
      <c r="X153" s="7">
        <v>1</v>
      </c>
      <c r="Y153" s="7">
        <v>1</v>
      </c>
      <c r="Z153" s="9"/>
      <c r="AA153" s="9"/>
      <c r="AC153" s="9"/>
      <c r="AD153" s="9"/>
      <c r="AE153" s="9"/>
      <c r="AF153" s="52">
        <f t="shared" si="2"/>
        <v>0</v>
      </c>
      <c r="AG153" s="54">
        <v>0</v>
      </c>
      <c r="AH153" s="54">
        <v>0</v>
      </c>
      <c r="AI153" s="54">
        <v>0</v>
      </c>
      <c r="AJ153" s="9"/>
      <c r="AL153" s="1">
        <v>1</v>
      </c>
      <c r="AO153" s="1" t="s">
        <v>186</v>
      </c>
    </row>
    <row r="154" spans="1:73" s="1" customFormat="1" ht="53.25" customHeight="1" x14ac:dyDescent="0.3">
      <c r="A154" s="217" t="s">
        <v>732</v>
      </c>
      <c r="B154" s="209" t="s">
        <v>163</v>
      </c>
      <c r="C154" s="210" t="s">
        <v>174</v>
      </c>
      <c r="D154" s="211">
        <v>10014002530</v>
      </c>
      <c r="E154" s="217" t="s">
        <v>733</v>
      </c>
      <c r="F154" s="217" t="s">
        <v>734</v>
      </c>
      <c r="G154" s="219">
        <v>43403</v>
      </c>
      <c r="H154" s="222">
        <v>44499</v>
      </c>
      <c r="I154" s="216">
        <v>0.02</v>
      </c>
      <c r="J154" s="216"/>
      <c r="K154" s="217" t="s">
        <v>113</v>
      </c>
      <c r="L154" s="217" t="s">
        <v>113</v>
      </c>
      <c r="M154" s="217"/>
      <c r="N154" s="217" t="s">
        <v>411</v>
      </c>
      <c r="O154" s="217"/>
      <c r="P154" s="217"/>
      <c r="Q154" s="217"/>
      <c r="R154" s="210"/>
      <c r="S154" s="217" t="s">
        <v>412</v>
      </c>
      <c r="T154" s="217">
        <v>1</v>
      </c>
      <c r="U154" s="216">
        <v>0</v>
      </c>
      <c r="V154" s="216">
        <v>1</v>
      </c>
      <c r="W154" s="216">
        <v>0</v>
      </c>
      <c r="X154" s="216">
        <v>0</v>
      </c>
      <c r="Y154" s="216">
        <v>0</v>
      </c>
      <c r="Z154" s="216">
        <v>0</v>
      </c>
      <c r="AA154" s="216">
        <v>0</v>
      </c>
      <c r="AB154" s="216">
        <v>0</v>
      </c>
      <c r="AC154" s="226"/>
      <c r="AD154" s="226"/>
      <c r="AE154" s="226"/>
      <c r="AF154" s="52">
        <f t="shared" si="2"/>
        <v>0</v>
      </c>
      <c r="AG154" s="215">
        <v>0</v>
      </c>
      <c r="AH154" s="215">
        <v>0</v>
      </c>
      <c r="AI154" s="215">
        <v>0</v>
      </c>
      <c r="AJ154" s="216"/>
      <c r="AK154" s="227"/>
      <c r="AL154" s="227"/>
      <c r="AM154" s="227"/>
      <c r="AN154" s="227"/>
      <c r="AO154" s="214" t="s">
        <v>735</v>
      </c>
      <c r="AP154" s="226"/>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row>
    <row r="155" spans="1:73" s="210" customFormat="1" ht="41.4" x14ac:dyDescent="0.3">
      <c r="A155" s="217" t="s">
        <v>736</v>
      </c>
      <c r="B155" s="209" t="s">
        <v>163</v>
      </c>
      <c r="C155" s="210" t="s">
        <v>174</v>
      </c>
      <c r="D155" s="211">
        <v>10014002908</v>
      </c>
      <c r="E155" s="217" t="s">
        <v>737</v>
      </c>
      <c r="F155" s="217" t="s">
        <v>738</v>
      </c>
      <c r="G155" s="219">
        <v>43410</v>
      </c>
      <c r="H155" s="222">
        <v>44506</v>
      </c>
      <c r="I155" s="216">
        <v>0.11</v>
      </c>
      <c r="J155" s="216"/>
      <c r="K155" s="217" t="s">
        <v>421</v>
      </c>
      <c r="L155" s="217" t="s">
        <v>314</v>
      </c>
      <c r="M155" s="217"/>
      <c r="N155" s="217" t="s">
        <v>411</v>
      </c>
      <c r="O155" s="217"/>
      <c r="P155" s="217"/>
      <c r="Q155" s="217"/>
      <c r="S155" s="217" t="s">
        <v>412</v>
      </c>
      <c r="T155" s="217">
        <v>1</v>
      </c>
      <c r="U155" s="216">
        <v>0</v>
      </c>
      <c r="V155" s="216">
        <v>1</v>
      </c>
      <c r="W155" s="216">
        <v>0</v>
      </c>
      <c r="X155" s="216">
        <v>0</v>
      </c>
      <c r="Y155" s="216">
        <v>0</v>
      </c>
      <c r="Z155" s="216">
        <v>0</v>
      </c>
      <c r="AA155" s="216">
        <v>0</v>
      </c>
      <c r="AB155" s="216">
        <v>0</v>
      </c>
      <c r="AC155" s="216"/>
      <c r="AD155" s="216"/>
      <c r="AE155" s="216"/>
      <c r="AF155" s="52">
        <f t="shared" si="2"/>
        <v>0</v>
      </c>
      <c r="AG155" s="215">
        <v>0</v>
      </c>
      <c r="AH155" s="215">
        <v>0</v>
      </c>
      <c r="AI155" s="215">
        <v>0</v>
      </c>
      <c r="AJ155" s="216"/>
      <c r="AK155" s="216"/>
      <c r="AL155" s="216"/>
      <c r="AM155" s="216"/>
      <c r="AN155" s="216"/>
      <c r="AO155" s="210" t="s">
        <v>739</v>
      </c>
      <c r="AP155" s="216"/>
      <c r="AQ155" s="216"/>
      <c r="AR155" s="216"/>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6"/>
      <c r="BP155" s="216"/>
      <c r="BQ155" s="216"/>
      <c r="BR155" s="216"/>
      <c r="BS155" s="216"/>
      <c r="BT155" s="216"/>
      <c r="BU155" s="216"/>
    </row>
    <row r="156" spans="1:73" s="8" customFormat="1" ht="47.25" customHeight="1" x14ac:dyDescent="0.3">
      <c r="A156" s="24" t="s">
        <v>740</v>
      </c>
      <c r="B156" s="30" t="s">
        <v>163</v>
      </c>
      <c r="C156" s="25" t="s">
        <v>174</v>
      </c>
      <c r="D156" s="29"/>
      <c r="E156" s="48" t="s">
        <v>741</v>
      </c>
      <c r="F156" s="4" t="s">
        <v>742</v>
      </c>
      <c r="G156" s="5">
        <v>43417</v>
      </c>
      <c r="H156" s="12">
        <v>44513</v>
      </c>
      <c r="I156" s="9">
        <v>0.15</v>
      </c>
      <c r="J156" s="9"/>
      <c r="K156" s="4" t="s">
        <v>314</v>
      </c>
      <c r="L156" s="4" t="s">
        <v>314</v>
      </c>
      <c r="M156" s="14" t="s">
        <v>169</v>
      </c>
      <c r="N156" s="14"/>
      <c r="O156" s="14" t="s">
        <v>185</v>
      </c>
      <c r="P156" s="14"/>
      <c r="Q156" s="14"/>
      <c r="R156" s="1"/>
      <c r="S156" s="1" t="s">
        <v>170</v>
      </c>
      <c r="T156" s="11">
        <v>1</v>
      </c>
      <c r="U156" s="11">
        <v>1</v>
      </c>
      <c r="V156" s="1">
        <v>0</v>
      </c>
      <c r="W156" s="11">
        <v>1</v>
      </c>
      <c r="X156" s="7">
        <v>0</v>
      </c>
      <c r="Y156" s="7">
        <v>0</v>
      </c>
      <c r="Z156" s="1"/>
      <c r="AA156" s="1"/>
      <c r="AB156" s="1"/>
      <c r="AC156" s="1"/>
      <c r="AD156" s="1"/>
      <c r="AE156" s="1"/>
      <c r="AF156" s="52">
        <f t="shared" si="2"/>
        <v>0</v>
      </c>
      <c r="AG156" s="54">
        <v>0</v>
      </c>
      <c r="AH156" s="54">
        <v>0</v>
      </c>
      <c r="AI156" s="54">
        <v>0</v>
      </c>
      <c r="AJ156" s="1"/>
      <c r="AK156" s="1"/>
      <c r="AL156" s="1"/>
      <c r="AM156" s="1"/>
      <c r="AN156" s="1"/>
      <c r="AO156" s="19" t="s">
        <v>743</v>
      </c>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row>
    <row r="157" spans="1:73" s="1" customFormat="1" ht="48.75" customHeight="1" x14ac:dyDescent="0.3">
      <c r="A157" s="24" t="s">
        <v>744</v>
      </c>
      <c r="B157" s="30" t="s">
        <v>163</v>
      </c>
      <c r="C157" s="25" t="s">
        <v>174</v>
      </c>
      <c r="D157" s="29">
        <v>100091257894</v>
      </c>
      <c r="E157" s="4" t="s">
        <v>745</v>
      </c>
      <c r="F157" s="4" t="s">
        <v>746</v>
      </c>
      <c r="G157" s="5">
        <v>44258</v>
      </c>
      <c r="H157" s="12">
        <v>45354</v>
      </c>
      <c r="I157" s="9">
        <v>0.13</v>
      </c>
      <c r="J157" s="9"/>
      <c r="K157" s="4" t="s">
        <v>248</v>
      </c>
      <c r="L157" s="4" t="s">
        <v>248</v>
      </c>
      <c r="M157" s="4"/>
      <c r="N157" s="4"/>
      <c r="O157" s="4"/>
      <c r="P157" s="4"/>
      <c r="Q157" s="4" t="s">
        <v>569</v>
      </c>
      <c r="S157" s="4" t="s">
        <v>481</v>
      </c>
      <c r="T157" s="4">
        <v>3</v>
      </c>
      <c r="U157" s="9">
        <v>1</v>
      </c>
      <c r="V157" s="9">
        <v>2</v>
      </c>
      <c r="W157" s="9">
        <v>0</v>
      </c>
      <c r="X157" s="9">
        <v>0</v>
      </c>
      <c r="Y157" s="9">
        <v>0</v>
      </c>
      <c r="Z157" s="9">
        <v>0</v>
      </c>
      <c r="AA157" s="9">
        <v>0</v>
      </c>
      <c r="AB157" s="9">
        <v>2</v>
      </c>
      <c r="AC157" s="1">
        <v>0</v>
      </c>
      <c r="AD157" s="1">
        <v>0</v>
      </c>
      <c r="AF157" s="52">
        <f t="shared" si="2"/>
        <v>2</v>
      </c>
      <c r="AG157" s="54">
        <v>0</v>
      </c>
      <c r="AH157" s="54">
        <v>0</v>
      </c>
      <c r="AI157" s="54">
        <v>0</v>
      </c>
      <c r="AJ157" s="9"/>
      <c r="AO157" s="1" t="s">
        <v>747</v>
      </c>
    </row>
    <row r="158" spans="1:73" s="1" customFormat="1" ht="48" customHeight="1" x14ac:dyDescent="0.3">
      <c r="A158" s="24" t="s">
        <v>748</v>
      </c>
      <c r="B158" s="30" t="s">
        <v>163</v>
      </c>
      <c r="C158" s="25" t="s">
        <v>174</v>
      </c>
      <c r="D158" s="29"/>
      <c r="E158" s="48" t="s">
        <v>749</v>
      </c>
      <c r="F158" s="4" t="s">
        <v>750</v>
      </c>
      <c r="G158" s="5">
        <v>43419</v>
      </c>
      <c r="H158" s="12">
        <v>44514</v>
      </c>
      <c r="I158" s="9">
        <v>0.02</v>
      </c>
      <c r="J158" s="9"/>
      <c r="K158" s="4" t="s">
        <v>218</v>
      </c>
      <c r="L158" s="4" t="s">
        <v>751</v>
      </c>
      <c r="M158" s="4"/>
      <c r="N158" s="4"/>
      <c r="O158" s="4"/>
      <c r="P158" s="4"/>
      <c r="Q158" s="4"/>
      <c r="S158" s="4" t="s">
        <v>186</v>
      </c>
      <c r="T158" s="4">
        <v>1</v>
      </c>
      <c r="U158" s="9">
        <v>0</v>
      </c>
      <c r="V158" s="9">
        <v>1</v>
      </c>
      <c r="W158" s="9">
        <v>0</v>
      </c>
      <c r="X158" s="9">
        <v>1</v>
      </c>
      <c r="Y158" s="9">
        <v>1</v>
      </c>
      <c r="Z158" s="9">
        <v>0</v>
      </c>
      <c r="AA158" s="9"/>
      <c r="AB158" s="9">
        <v>0</v>
      </c>
      <c r="AF158" s="52">
        <f t="shared" si="2"/>
        <v>0</v>
      </c>
      <c r="AG158" s="54">
        <v>0</v>
      </c>
      <c r="AH158" s="54">
        <v>0</v>
      </c>
      <c r="AI158" s="54">
        <v>0</v>
      </c>
      <c r="AJ158" s="9"/>
      <c r="AK158" s="4"/>
      <c r="AL158" s="4"/>
      <c r="AM158" s="4">
        <v>1</v>
      </c>
      <c r="AN158" s="4"/>
      <c r="AO158" s="1" t="s">
        <v>186</v>
      </c>
    </row>
    <row r="159" spans="1:73" s="8" customFormat="1" ht="63" customHeight="1" x14ac:dyDescent="0.3">
      <c r="A159" s="24" t="s">
        <v>752</v>
      </c>
      <c r="B159" s="30" t="s">
        <v>163</v>
      </c>
      <c r="C159" s="25" t="s">
        <v>174</v>
      </c>
      <c r="D159" s="29">
        <v>100091454145</v>
      </c>
      <c r="E159" s="48" t="s">
        <v>753</v>
      </c>
      <c r="F159" s="4" t="s">
        <v>754</v>
      </c>
      <c r="G159" s="5">
        <v>43424</v>
      </c>
      <c r="H159" s="12">
        <v>44520</v>
      </c>
      <c r="I159" s="9">
        <v>0.01</v>
      </c>
      <c r="J159" s="9"/>
      <c r="K159" s="4" t="s">
        <v>57</v>
      </c>
      <c r="L159" s="4" t="s">
        <v>257</v>
      </c>
      <c r="M159" s="4"/>
      <c r="N159" s="4"/>
      <c r="O159" s="4"/>
      <c r="P159" s="4"/>
      <c r="Q159" s="4"/>
      <c r="R159" s="1"/>
      <c r="S159" s="4" t="s">
        <v>186</v>
      </c>
      <c r="T159" s="4">
        <v>3</v>
      </c>
      <c r="U159" s="9">
        <v>0</v>
      </c>
      <c r="V159" s="9">
        <v>3</v>
      </c>
      <c r="W159" s="9">
        <v>0</v>
      </c>
      <c r="X159" s="9">
        <v>3</v>
      </c>
      <c r="Y159" s="9">
        <v>3</v>
      </c>
      <c r="Z159" s="9">
        <v>0</v>
      </c>
      <c r="AA159" s="9"/>
      <c r="AB159" s="9">
        <v>0</v>
      </c>
      <c r="AC159" s="20"/>
      <c r="AD159" s="20"/>
      <c r="AE159" s="20"/>
      <c r="AF159" s="52">
        <f t="shared" si="2"/>
        <v>0</v>
      </c>
      <c r="AG159" s="54">
        <v>0</v>
      </c>
      <c r="AH159" s="54">
        <v>0</v>
      </c>
      <c r="AI159" s="54">
        <v>0</v>
      </c>
      <c r="AJ159" s="20"/>
      <c r="AK159" s="9"/>
      <c r="AL159" s="9"/>
      <c r="AM159" s="9">
        <v>3</v>
      </c>
      <c r="AN159" s="9"/>
      <c r="AO159" s="1" t="s">
        <v>186</v>
      </c>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16"/>
      <c r="BO159" s="16"/>
      <c r="BP159" s="16"/>
      <c r="BQ159" s="16"/>
      <c r="BR159" s="16"/>
      <c r="BS159" s="16"/>
      <c r="BT159" s="16"/>
      <c r="BU159" s="16"/>
    </row>
    <row r="160" spans="1:73" s="1" customFormat="1" ht="54" customHeight="1" x14ac:dyDescent="0.3">
      <c r="A160" s="25" t="s">
        <v>755</v>
      </c>
      <c r="B160" s="30" t="s">
        <v>163</v>
      </c>
      <c r="C160" s="25" t="s">
        <v>164</v>
      </c>
      <c r="D160" s="29"/>
      <c r="E160" s="19" t="s">
        <v>756</v>
      </c>
      <c r="F160" s="19" t="s">
        <v>757</v>
      </c>
      <c r="G160" s="68">
        <v>43427</v>
      </c>
      <c r="H160" s="51">
        <v>44523</v>
      </c>
      <c r="I160" s="19">
        <v>5.33</v>
      </c>
      <c r="J160" s="19"/>
      <c r="K160" s="19" t="s">
        <v>113</v>
      </c>
      <c r="L160" s="19" t="s">
        <v>113</v>
      </c>
      <c r="M160" s="14" t="s">
        <v>169</v>
      </c>
      <c r="N160" s="14"/>
      <c r="O160" s="19"/>
      <c r="P160" s="19"/>
      <c r="Q160" s="19"/>
      <c r="R160" s="19" t="s">
        <v>240</v>
      </c>
      <c r="S160" s="19" t="s">
        <v>186</v>
      </c>
      <c r="T160" s="19">
        <v>94</v>
      </c>
      <c r="U160" s="19">
        <v>0</v>
      </c>
      <c r="V160" s="19">
        <v>94</v>
      </c>
      <c r="W160" s="19">
        <v>0</v>
      </c>
      <c r="X160" s="19">
        <v>94</v>
      </c>
      <c r="Y160" s="19">
        <v>94</v>
      </c>
      <c r="Z160" s="19">
        <v>0</v>
      </c>
      <c r="AA160" s="19">
        <v>0</v>
      </c>
      <c r="AB160" s="19">
        <v>0</v>
      </c>
      <c r="AC160" s="19">
        <v>0</v>
      </c>
      <c r="AD160" s="19"/>
      <c r="AE160" s="19"/>
      <c r="AF160" s="52">
        <f t="shared" si="2"/>
        <v>0</v>
      </c>
      <c r="AG160" s="54">
        <v>0</v>
      </c>
      <c r="AH160" s="54">
        <v>0</v>
      </c>
      <c r="AI160" s="54">
        <v>0</v>
      </c>
      <c r="AJ160" s="19"/>
      <c r="AK160" s="20"/>
      <c r="AL160" s="20">
        <v>19</v>
      </c>
      <c r="AM160" s="20">
        <v>52</v>
      </c>
      <c r="AN160" s="20">
        <v>23</v>
      </c>
      <c r="AO160" s="1" t="s">
        <v>186</v>
      </c>
      <c r="AP160" s="1">
        <v>28</v>
      </c>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row>
    <row r="161" spans="1:73" s="1" customFormat="1" ht="60.75" customHeight="1" x14ac:dyDescent="0.3">
      <c r="A161" s="24" t="s">
        <v>758</v>
      </c>
      <c r="B161" s="30" t="s">
        <v>163</v>
      </c>
      <c r="C161" s="25" t="s">
        <v>174</v>
      </c>
      <c r="D161" s="29"/>
      <c r="E161" s="48" t="s">
        <v>759</v>
      </c>
      <c r="F161" s="4" t="s">
        <v>760</v>
      </c>
      <c r="G161" s="5">
        <v>43431</v>
      </c>
      <c r="H161" s="12">
        <v>44527</v>
      </c>
      <c r="I161" s="9">
        <v>0.22</v>
      </c>
      <c r="J161" s="9"/>
      <c r="K161" s="4" t="s">
        <v>558</v>
      </c>
      <c r="L161" s="4" t="s">
        <v>228</v>
      </c>
      <c r="M161" s="7" t="s">
        <v>169</v>
      </c>
      <c r="N161" s="7"/>
      <c r="O161" s="14" t="s">
        <v>185</v>
      </c>
      <c r="P161" s="14"/>
      <c r="Q161" s="14"/>
      <c r="S161" s="4" t="s">
        <v>186</v>
      </c>
      <c r="T161" s="4">
        <v>3</v>
      </c>
      <c r="U161" s="9">
        <v>1</v>
      </c>
      <c r="V161" s="9">
        <v>2</v>
      </c>
      <c r="W161" s="9">
        <v>0</v>
      </c>
      <c r="X161" s="9">
        <v>2</v>
      </c>
      <c r="Y161" s="9">
        <v>2</v>
      </c>
      <c r="Z161" s="9">
        <v>0</v>
      </c>
      <c r="AA161" s="9"/>
      <c r="AB161" s="9">
        <v>0</v>
      </c>
      <c r="AC161" s="9"/>
      <c r="AD161" s="9"/>
      <c r="AE161" s="9"/>
      <c r="AF161" s="52">
        <f t="shared" si="2"/>
        <v>0</v>
      </c>
      <c r="AG161" s="54">
        <v>0</v>
      </c>
      <c r="AH161" s="54">
        <v>0</v>
      </c>
      <c r="AI161" s="54">
        <v>0</v>
      </c>
      <c r="AJ161" s="9"/>
      <c r="AK161" s="4"/>
      <c r="AL161" s="4"/>
      <c r="AM161" s="4">
        <v>2</v>
      </c>
      <c r="AN161" s="4"/>
      <c r="AO161" s="1" t="s">
        <v>186</v>
      </c>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row>
    <row r="162" spans="1:73" s="8" customFormat="1" ht="44.25" customHeight="1" x14ac:dyDescent="0.3">
      <c r="A162" s="27" t="s">
        <v>761</v>
      </c>
      <c r="B162" s="30" t="s">
        <v>440</v>
      </c>
      <c r="C162" s="25" t="s">
        <v>174</v>
      </c>
      <c r="D162" s="61"/>
      <c r="E162" s="69" t="s">
        <v>762</v>
      </c>
      <c r="F162" s="69" t="s">
        <v>763</v>
      </c>
      <c r="G162" s="70">
        <v>43439</v>
      </c>
      <c r="H162" s="71">
        <v>44535</v>
      </c>
      <c r="I162" s="69">
        <v>0.26</v>
      </c>
      <c r="J162" s="69"/>
      <c r="K162" s="69" t="s">
        <v>222</v>
      </c>
      <c r="L162" s="95" t="s">
        <v>223</v>
      </c>
      <c r="M162" s="95"/>
      <c r="N162" s="95"/>
      <c r="O162" s="95"/>
      <c r="P162" s="95"/>
      <c r="Q162" s="95"/>
      <c r="R162" s="69"/>
      <c r="S162" s="69" t="s">
        <v>412</v>
      </c>
      <c r="T162" s="69">
        <v>2</v>
      </c>
      <c r="U162" s="69">
        <v>0</v>
      </c>
      <c r="V162" s="69">
        <v>2</v>
      </c>
      <c r="W162" s="69">
        <v>0</v>
      </c>
      <c r="X162" s="69">
        <v>0</v>
      </c>
      <c r="Y162" s="69">
        <v>0</v>
      </c>
      <c r="Z162" s="69">
        <v>0</v>
      </c>
      <c r="AA162" s="69"/>
      <c r="AB162" s="69">
        <v>0</v>
      </c>
      <c r="AC162" s="69">
        <v>2</v>
      </c>
      <c r="AD162" s="69"/>
      <c r="AE162" s="69"/>
      <c r="AF162" s="52">
        <f t="shared" si="2"/>
        <v>2</v>
      </c>
      <c r="AG162" s="54">
        <v>0</v>
      </c>
      <c r="AH162" s="54">
        <v>0</v>
      </c>
      <c r="AI162" s="54">
        <v>0</v>
      </c>
      <c r="AJ162" s="20"/>
      <c r="AK162" s="47"/>
      <c r="AL162" s="47"/>
      <c r="AM162" s="47"/>
      <c r="AN162" s="47"/>
      <c r="AO162" s="47" t="s">
        <v>1564</v>
      </c>
      <c r="AP162" s="47"/>
      <c r="AQ162" s="47"/>
      <c r="AR162" s="47"/>
      <c r="AS162" s="47"/>
      <c r="AT162" s="47"/>
      <c r="AU162" s="47"/>
      <c r="AV162" s="47"/>
      <c r="AW162" s="47"/>
      <c r="AX162" s="47"/>
      <c r="AY162" s="47"/>
      <c r="AZ162" s="47"/>
      <c r="BA162" s="47"/>
      <c r="BB162" s="47"/>
      <c r="BC162" s="47"/>
      <c r="BD162" s="47"/>
      <c r="BE162" s="47"/>
      <c r="BF162" s="47"/>
      <c r="BG162" s="47"/>
      <c r="BH162" s="47"/>
      <c r="BI162" s="47"/>
      <c r="BJ162" s="47"/>
      <c r="BK162" s="47"/>
      <c r="BL162" s="47"/>
      <c r="BM162" s="47"/>
      <c r="BN162" s="47"/>
      <c r="BO162" s="47"/>
      <c r="BP162" s="47"/>
      <c r="BQ162" s="47"/>
      <c r="BR162" s="47"/>
      <c r="BS162" s="47"/>
      <c r="BT162" s="47"/>
      <c r="BU162" s="47"/>
    </row>
    <row r="163" spans="1:73" s="1" customFormat="1" ht="65.25" customHeight="1" x14ac:dyDescent="0.3">
      <c r="A163" s="24" t="s">
        <v>764</v>
      </c>
      <c r="B163" s="30" t="s">
        <v>163</v>
      </c>
      <c r="C163" s="25" t="s">
        <v>174</v>
      </c>
      <c r="D163" s="29"/>
      <c r="E163" s="48" t="s">
        <v>765</v>
      </c>
      <c r="F163" s="4" t="s">
        <v>766</v>
      </c>
      <c r="G163" s="5">
        <v>43441</v>
      </c>
      <c r="H163" s="12">
        <v>44537</v>
      </c>
      <c r="I163" s="9">
        <v>0.22</v>
      </c>
      <c r="J163" s="9"/>
      <c r="K163" s="4" t="s">
        <v>421</v>
      </c>
      <c r="L163" s="4" t="s">
        <v>314</v>
      </c>
      <c r="M163" s="4"/>
      <c r="N163" s="4"/>
      <c r="O163" s="4"/>
      <c r="P163" s="4"/>
      <c r="Q163" s="4"/>
      <c r="S163" s="4" t="s">
        <v>186</v>
      </c>
      <c r="T163" s="4">
        <v>1</v>
      </c>
      <c r="U163" s="9">
        <v>0</v>
      </c>
      <c r="V163" s="9">
        <v>1</v>
      </c>
      <c r="W163" s="9">
        <v>0</v>
      </c>
      <c r="X163" s="9">
        <v>1</v>
      </c>
      <c r="Y163" s="9">
        <v>1</v>
      </c>
      <c r="Z163" s="9">
        <v>0</v>
      </c>
      <c r="AA163" s="9"/>
      <c r="AB163" s="9"/>
      <c r="AC163" s="9"/>
      <c r="AD163" s="9"/>
      <c r="AE163" s="9"/>
      <c r="AF163" s="52">
        <f t="shared" si="2"/>
        <v>0</v>
      </c>
      <c r="AG163" s="54">
        <v>0</v>
      </c>
      <c r="AH163" s="54">
        <v>0</v>
      </c>
      <c r="AI163" s="54">
        <v>0</v>
      </c>
      <c r="AJ163" s="9"/>
      <c r="AK163" s="9"/>
      <c r="AL163" s="9"/>
      <c r="AM163" s="9">
        <v>1</v>
      </c>
      <c r="AN163" s="9"/>
      <c r="AO163" s="1" t="s">
        <v>186</v>
      </c>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row>
    <row r="164" spans="1:73" s="210" customFormat="1" ht="59.25" customHeight="1" x14ac:dyDescent="0.3">
      <c r="A164" s="210" t="s">
        <v>767</v>
      </c>
      <c r="B164" s="209" t="s">
        <v>163</v>
      </c>
      <c r="C164" s="210" t="s">
        <v>174</v>
      </c>
      <c r="D164" s="211"/>
      <c r="E164" s="210" t="s">
        <v>768</v>
      </c>
      <c r="F164" s="210" t="s">
        <v>769</v>
      </c>
      <c r="G164" s="212">
        <v>43448</v>
      </c>
      <c r="H164" s="213">
        <v>44544</v>
      </c>
      <c r="I164" s="210">
        <v>0.64</v>
      </c>
      <c r="K164" s="210" t="s">
        <v>421</v>
      </c>
      <c r="L164" s="210" t="s">
        <v>314</v>
      </c>
      <c r="N164" s="210" t="s">
        <v>411</v>
      </c>
      <c r="O164" s="209" t="s">
        <v>185</v>
      </c>
      <c r="P164" s="209"/>
      <c r="Q164" s="209"/>
      <c r="S164" s="210" t="s">
        <v>412</v>
      </c>
      <c r="T164" s="210">
        <v>1</v>
      </c>
      <c r="U164" s="210">
        <v>1</v>
      </c>
      <c r="V164" s="210">
        <v>0</v>
      </c>
      <c r="W164" s="210">
        <v>0</v>
      </c>
      <c r="X164" s="216">
        <v>0</v>
      </c>
      <c r="Y164" s="210">
        <v>0</v>
      </c>
      <c r="Z164" s="210">
        <v>0</v>
      </c>
      <c r="AB164" s="210">
        <v>0</v>
      </c>
      <c r="AC164" s="216"/>
      <c r="AD164" s="216"/>
      <c r="AE164" s="216"/>
      <c r="AF164" s="52">
        <f t="shared" si="2"/>
        <v>0</v>
      </c>
      <c r="AG164" s="215">
        <v>0</v>
      </c>
      <c r="AH164" s="215">
        <v>0</v>
      </c>
      <c r="AI164" s="215">
        <v>0</v>
      </c>
      <c r="AJ164" s="216"/>
      <c r="AK164" s="216"/>
      <c r="AL164" s="216"/>
      <c r="AM164" s="216"/>
      <c r="AN164" s="216"/>
      <c r="AO164" s="216" t="s">
        <v>770</v>
      </c>
      <c r="AP164" s="216"/>
      <c r="AQ164" s="216"/>
      <c r="AR164" s="216"/>
      <c r="AS164" s="216"/>
      <c r="AT164" s="216"/>
      <c r="AU164" s="216"/>
      <c r="AV164" s="216"/>
      <c r="AW164" s="216"/>
      <c r="AX164" s="216"/>
      <c r="AY164" s="216"/>
      <c r="AZ164" s="216"/>
      <c r="BA164" s="216"/>
      <c r="BB164" s="216"/>
      <c r="BC164" s="216"/>
      <c r="BD164" s="216"/>
      <c r="BE164" s="216"/>
      <c r="BF164" s="216"/>
      <c r="BG164" s="216"/>
      <c r="BH164" s="216"/>
      <c r="BI164" s="216"/>
      <c r="BJ164" s="216"/>
      <c r="BK164" s="216"/>
      <c r="BL164" s="216"/>
      <c r="BM164" s="216"/>
      <c r="BN164" s="216"/>
      <c r="BO164" s="216"/>
      <c r="BP164" s="216"/>
      <c r="BQ164" s="216"/>
      <c r="BR164" s="216"/>
      <c r="BS164" s="216"/>
      <c r="BT164" s="216"/>
      <c r="BU164" s="216"/>
    </row>
    <row r="165" spans="1:73" s="1" customFormat="1" ht="75.75" customHeight="1" x14ac:dyDescent="0.3">
      <c r="A165" s="24" t="s">
        <v>771</v>
      </c>
      <c r="B165" s="30" t="s">
        <v>163</v>
      </c>
      <c r="C165" s="25" t="s">
        <v>174</v>
      </c>
      <c r="D165" s="29"/>
      <c r="E165" s="48" t="s">
        <v>772</v>
      </c>
      <c r="F165" s="4" t="s">
        <v>773</v>
      </c>
      <c r="G165" s="5">
        <v>43448</v>
      </c>
      <c r="H165" s="12">
        <v>44544</v>
      </c>
      <c r="I165" s="9">
        <v>0.02</v>
      </c>
      <c r="J165" s="9"/>
      <c r="K165" s="4" t="s">
        <v>57</v>
      </c>
      <c r="L165" s="4" t="s">
        <v>257</v>
      </c>
      <c r="M165" s="4"/>
      <c r="N165" s="4"/>
      <c r="O165" s="4"/>
      <c r="P165" s="4"/>
      <c r="Q165" s="4"/>
      <c r="S165" s="4" t="s">
        <v>186</v>
      </c>
      <c r="T165" s="4">
        <v>1</v>
      </c>
      <c r="U165" s="9">
        <v>0</v>
      </c>
      <c r="V165" s="9">
        <v>1</v>
      </c>
      <c r="W165" s="9">
        <v>0</v>
      </c>
      <c r="X165" s="9">
        <v>1</v>
      </c>
      <c r="Y165" s="9">
        <v>1</v>
      </c>
      <c r="Z165" s="9">
        <v>0</v>
      </c>
      <c r="AA165" s="9">
        <v>0</v>
      </c>
      <c r="AB165" s="9">
        <v>0</v>
      </c>
      <c r="AC165" s="20"/>
      <c r="AD165" s="20"/>
      <c r="AE165" s="20"/>
      <c r="AF165" s="52">
        <f t="shared" si="2"/>
        <v>0</v>
      </c>
      <c r="AG165" s="54">
        <v>0</v>
      </c>
      <c r="AH165" s="54">
        <v>0</v>
      </c>
      <c r="AI165" s="54">
        <v>0</v>
      </c>
      <c r="AJ165" s="20"/>
      <c r="AK165" s="9"/>
      <c r="AL165" s="9"/>
      <c r="AM165" s="9">
        <v>1</v>
      </c>
      <c r="AN165" s="9"/>
      <c r="AO165" s="1" t="s">
        <v>186</v>
      </c>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16"/>
      <c r="BO165" s="16"/>
      <c r="BP165" s="16"/>
      <c r="BQ165" s="16"/>
      <c r="BR165" s="16"/>
      <c r="BS165" s="16"/>
      <c r="BT165" s="16"/>
      <c r="BU165" s="16"/>
    </row>
    <row r="166" spans="1:73" s="1" customFormat="1" ht="152.25" customHeight="1" x14ac:dyDescent="0.3">
      <c r="A166" s="25" t="s">
        <v>774</v>
      </c>
      <c r="B166" s="30" t="s">
        <v>163</v>
      </c>
      <c r="C166" s="25" t="s">
        <v>174</v>
      </c>
      <c r="D166" s="29"/>
      <c r="E166" s="19" t="s">
        <v>775</v>
      </c>
      <c r="F166" s="11" t="s">
        <v>776</v>
      </c>
      <c r="G166" s="10">
        <v>43451</v>
      </c>
      <c r="H166" s="6">
        <v>44547</v>
      </c>
      <c r="I166" s="1">
        <v>0.19</v>
      </c>
      <c r="K166" s="11" t="s">
        <v>253</v>
      </c>
      <c r="L166" s="1" t="s">
        <v>168</v>
      </c>
      <c r="S166" s="1" t="s">
        <v>170</v>
      </c>
      <c r="T166" s="7">
        <v>1</v>
      </c>
      <c r="U166" s="1">
        <v>0</v>
      </c>
      <c r="V166" s="7">
        <v>1</v>
      </c>
      <c r="W166" s="7">
        <v>1</v>
      </c>
      <c r="X166" s="7">
        <v>0</v>
      </c>
      <c r="Y166" s="7">
        <v>0</v>
      </c>
      <c r="Z166" s="1">
        <v>0</v>
      </c>
      <c r="AA166" s="1">
        <v>1</v>
      </c>
      <c r="AB166" s="1">
        <v>0</v>
      </c>
      <c r="AC166" s="19"/>
      <c r="AD166" s="19"/>
      <c r="AE166" s="19"/>
      <c r="AF166" s="52">
        <f t="shared" si="2"/>
        <v>1</v>
      </c>
      <c r="AG166" s="54">
        <v>0</v>
      </c>
      <c r="AH166" s="54">
        <v>0</v>
      </c>
      <c r="AI166" s="54">
        <v>0</v>
      </c>
      <c r="AJ166" s="9"/>
      <c r="AO166" s="7" t="s">
        <v>777</v>
      </c>
      <c r="BN166" s="15"/>
      <c r="BO166" s="15"/>
      <c r="BP166" s="15"/>
      <c r="BQ166" s="15"/>
      <c r="BR166" s="15"/>
      <c r="BS166" s="15"/>
      <c r="BT166" s="15"/>
      <c r="BU166" s="15"/>
    </row>
    <row r="167" spans="1:73" s="1" customFormat="1" ht="44.25" customHeight="1" x14ac:dyDescent="0.3">
      <c r="A167" s="24" t="s">
        <v>778</v>
      </c>
      <c r="B167" s="30" t="s">
        <v>163</v>
      </c>
      <c r="C167" s="25" t="s">
        <v>174</v>
      </c>
      <c r="D167" s="29"/>
      <c r="E167" s="48" t="s">
        <v>779</v>
      </c>
      <c r="F167" s="4" t="s">
        <v>780</v>
      </c>
      <c r="G167" s="5">
        <v>43451</v>
      </c>
      <c r="H167" s="12">
        <v>44547</v>
      </c>
      <c r="I167" s="9">
        <v>0.04</v>
      </c>
      <c r="J167" s="9"/>
      <c r="K167" s="4" t="s">
        <v>218</v>
      </c>
      <c r="L167" s="4" t="s">
        <v>213</v>
      </c>
      <c r="M167" s="4" t="s">
        <v>169</v>
      </c>
      <c r="N167" s="4"/>
      <c r="O167" s="4"/>
      <c r="P167" s="4"/>
      <c r="Q167" s="4"/>
      <c r="S167" s="4" t="s">
        <v>170</v>
      </c>
      <c r="T167" s="4">
        <v>2</v>
      </c>
      <c r="U167" s="9">
        <v>1</v>
      </c>
      <c r="V167" s="9">
        <v>1</v>
      </c>
      <c r="W167" s="9">
        <v>2</v>
      </c>
      <c r="X167" s="9">
        <v>0</v>
      </c>
      <c r="Y167" s="9">
        <v>0</v>
      </c>
      <c r="Z167" s="9">
        <v>0</v>
      </c>
      <c r="AA167" s="9"/>
      <c r="AB167" s="9">
        <v>1</v>
      </c>
      <c r="AC167" s="13"/>
      <c r="AD167" s="13"/>
      <c r="AE167" s="13"/>
      <c r="AF167" s="52">
        <f t="shared" si="2"/>
        <v>1</v>
      </c>
      <c r="AG167" s="54">
        <v>0</v>
      </c>
      <c r="AH167" s="54">
        <v>0</v>
      </c>
      <c r="AI167" s="54">
        <v>0</v>
      </c>
      <c r="AJ167" s="9"/>
      <c r="AK167" s="7"/>
      <c r="AL167" s="7"/>
      <c r="AM167" s="7"/>
      <c r="AN167" s="7"/>
      <c r="AO167" s="1" t="s">
        <v>781</v>
      </c>
      <c r="AP167" s="13"/>
      <c r="AQ167" s="13"/>
      <c r="AR167" s="13"/>
      <c r="AS167" s="13"/>
      <c r="AT167" s="13"/>
      <c r="AU167" s="13"/>
      <c r="AV167" s="13"/>
      <c r="AW167" s="13"/>
      <c r="AX167" s="13"/>
      <c r="AY167" s="13"/>
      <c r="AZ167" s="13"/>
      <c r="BA167" s="13"/>
      <c r="BB167" s="13"/>
      <c r="BC167" s="13"/>
      <c r="BD167" s="13"/>
      <c r="BE167" s="13"/>
      <c r="BF167" s="13"/>
      <c r="BG167" s="13"/>
      <c r="BH167" s="13"/>
      <c r="BI167" s="13"/>
      <c r="BJ167" s="13"/>
      <c r="BK167" s="13"/>
      <c r="BL167" s="13"/>
      <c r="BM167" s="13"/>
      <c r="BN167" s="13"/>
      <c r="BO167" s="13"/>
      <c r="BP167" s="13"/>
      <c r="BQ167" s="13"/>
      <c r="BR167" s="13"/>
      <c r="BS167" s="13"/>
      <c r="BT167" s="13"/>
      <c r="BU167" s="13"/>
    </row>
    <row r="168" spans="1:73" s="1" customFormat="1" ht="59.25" customHeight="1" x14ac:dyDescent="0.3">
      <c r="A168" s="25" t="s">
        <v>782</v>
      </c>
      <c r="B168" s="30" t="s">
        <v>163</v>
      </c>
      <c r="C168" s="25" t="s">
        <v>174</v>
      </c>
      <c r="D168" s="29">
        <v>10014003177</v>
      </c>
      <c r="E168" s="19" t="s">
        <v>783</v>
      </c>
      <c r="F168" s="1" t="s">
        <v>784</v>
      </c>
      <c r="G168" s="10">
        <v>43452</v>
      </c>
      <c r="H168" s="6">
        <v>44547</v>
      </c>
      <c r="I168" s="1">
        <v>0.1</v>
      </c>
      <c r="K168" s="1" t="s">
        <v>168</v>
      </c>
      <c r="L168" s="1" t="s">
        <v>168</v>
      </c>
      <c r="Q168" s="1" t="s">
        <v>785</v>
      </c>
      <c r="S168" s="1" t="s">
        <v>412</v>
      </c>
      <c r="T168" s="1">
        <v>4</v>
      </c>
      <c r="U168" s="1">
        <v>0</v>
      </c>
      <c r="V168" s="1">
        <v>4</v>
      </c>
      <c r="W168" s="1">
        <v>0</v>
      </c>
      <c r="X168" s="1">
        <v>0</v>
      </c>
      <c r="Y168" s="1">
        <v>0</v>
      </c>
      <c r="Z168" s="1">
        <v>0</v>
      </c>
      <c r="AA168" s="1">
        <v>0</v>
      </c>
      <c r="AB168" s="1">
        <v>4</v>
      </c>
      <c r="AC168" s="9"/>
      <c r="AD168" s="9"/>
      <c r="AE168" s="9"/>
      <c r="AF168" s="52">
        <f t="shared" si="2"/>
        <v>4</v>
      </c>
      <c r="AG168" s="54">
        <v>0</v>
      </c>
      <c r="AH168" s="54">
        <v>0</v>
      </c>
      <c r="AI168" s="54">
        <v>0</v>
      </c>
      <c r="AJ168" s="9"/>
      <c r="AK168" s="4"/>
      <c r="AL168" s="4"/>
      <c r="AM168" s="4"/>
      <c r="AN168" s="4"/>
      <c r="AO168" s="1" t="s">
        <v>786</v>
      </c>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row>
    <row r="169" spans="1:73" s="1" customFormat="1" ht="51" customHeight="1" x14ac:dyDescent="0.3">
      <c r="A169" s="25" t="s">
        <v>787</v>
      </c>
      <c r="B169" s="30" t="s">
        <v>163</v>
      </c>
      <c r="C169" s="25" t="s">
        <v>174</v>
      </c>
      <c r="D169" s="29"/>
      <c r="E169" s="48" t="s">
        <v>788</v>
      </c>
      <c r="F169" s="1" t="s">
        <v>789</v>
      </c>
      <c r="G169" s="10">
        <v>43454</v>
      </c>
      <c r="H169" s="6">
        <v>44550</v>
      </c>
      <c r="I169" s="1">
        <v>0.4</v>
      </c>
      <c r="K169" s="4" t="s">
        <v>222</v>
      </c>
      <c r="L169" s="1" t="s">
        <v>361</v>
      </c>
      <c r="S169" s="1" t="s">
        <v>186</v>
      </c>
      <c r="T169" s="1">
        <v>3</v>
      </c>
      <c r="U169" s="1">
        <v>0</v>
      </c>
      <c r="V169" s="1">
        <v>3</v>
      </c>
      <c r="W169" s="1">
        <v>0</v>
      </c>
      <c r="X169" s="1">
        <v>3</v>
      </c>
      <c r="Y169" s="1">
        <v>3</v>
      </c>
      <c r="Z169" s="1">
        <v>0</v>
      </c>
      <c r="AB169" s="1">
        <v>0</v>
      </c>
      <c r="AC169" s="19"/>
      <c r="AD169" s="19"/>
      <c r="AE169" s="19"/>
      <c r="AF169" s="52">
        <f t="shared" si="2"/>
        <v>0</v>
      </c>
      <c r="AG169" s="54">
        <v>0</v>
      </c>
      <c r="AH169" s="54">
        <v>0</v>
      </c>
      <c r="AI169" s="54">
        <v>0</v>
      </c>
      <c r="AJ169" s="9"/>
      <c r="AM169" s="1">
        <v>3</v>
      </c>
      <c r="AO169" s="1" t="s">
        <v>186</v>
      </c>
      <c r="BN169" s="15"/>
      <c r="BO169" s="15"/>
      <c r="BP169" s="15"/>
      <c r="BQ169" s="15"/>
      <c r="BR169" s="15"/>
      <c r="BS169" s="15"/>
      <c r="BT169" s="15"/>
      <c r="BU169" s="15"/>
    </row>
    <row r="170" spans="1:73" s="1" customFormat="1" ht="47.25" customHeight="1" x14ac:dyDescent="0.3">
      <c r="A170" s="24" t="s">
        <v>790</v>
      </c>
      <c r="B170" s="30" t="s">
        <v>163</v>
      </c>
      <c r="C170" s="25" t="s">
        <v>174</v>
      </c>
      <c r="D170" s="29">
        <v>100091428994</v>
      </c>
      <c r="E170" s="48" t="s">
        <v>791</v>
      </c>
      <c r="F170" s="4" t="s">
        <v>792</v>
      </c>
      <c r="G170" s="5">
        <v>43473</v>
      </c>
      <c r="H170" s="12">
        <v>44569</v>
      </c>
      <c r="I170" s="9">
        <v>0.09</v>
      </c>
      <c r="J170" s="9"/>
      <c r="K170" s="4" t="s">
        <v>200</v>
      </c>
      <c r="L170" s="4" t="s">
        <v>313</v>
      </c>
      <c r="M170" s="4"/>
      <c r="N170" s="4"/>
      <c r="O170" s="4"/>
      <c r="P170" s="4"/>
      <c r="Q170" s="4"/>
      <c r="S170" s="4" t="s">
        <v>170</v>
      </c>
      <c r="T170" s="4">
        <v>2</v>
      </c>
      <c r="U170" s="9">
        <v>1</v>
      </c>
      <c r="V170" s="9">
        <v>1</v>
      </c>
      <c r="W170" s="9">
        <v>1</v>
      </c>
      <c r="X170" s="9">
        <v>0</v>
      </c>
      <c r="Y170" s="9">
        <v>0</v>
      </c>
      <c r="Z170" s="9">
        <v>0</v>
      </c>
      <c r="AA170" s="9">
        <v>1</v>
      </c>
      <c r="AB170" s="9">
        <v>0</v>
      </c>
      <c r="AC170" s="9"/>
      <c r="AD170" s="9"/>
      <c r="AE170" s="9"/>
      <c r="AF170" s="52">
        <f t="shared" si="2"/>
        <v>1</v>
      </c>
      <c r="AG170" s="54">
        <v>0</v>
      </c>
      <c r="AH170" s="54">
        <v>0</v>
      </c>
      <c r="AI170" s="54">
        <v>0</v>
      </c>
      <c r="AJ170" s="9"/>
      <c r="AK170" s="4"/>
      <c r="AL170" s="4"/>
      <c r="AM170" s="4"/>
      <c r="AN170" s="4"/>
      <c r="AO170" s="1" t="s">
        <v>793</v>
      </c>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row>
    <row r="171" spans="1:73" s="1" customFormat="1" ht="48" customHeight="1" x14ac:dyDescent="0.3">
      <c r="A171" s="24" t="s">
        <v>794</v>
      </c>
      <c r="B171" s="30" t="s">
        <v>163</v>
      </c>
      <c r="C171" s="25" t="s">
        <v>174</v>
      </c>
      <c r="D171" s="29"/>
      <c r="E171" s="48" t="s">
        <v>795</v>
      </c>
      <c r="F171" s="4" t="s">
        <v>796</v>
      </c>
      <c r="G171" s="5">
        <v>43490</v>
      </c>
      <c r="H171" s="12">
        <v>44586</v>
      </c>
      <c r="I171" s="9">
        <v>12.42</v>
      </c>
      <c r="J171" s="9"/>
      <c r="K171" s="4" t="s">
        <v>253</v>
      </c>
      <c r="L171" s="4" t="s">
        <v>168</v>
      </c>
      <c r="M171" s="4" t="s">
        <v>169</v>
      </c>
      <c r="N171" s="4"/>
      <c r="O171" s="4"/>
      <c r="P171" s="4"/>
      <c r="Q171" s="4"/>
      <c r="S171" s="1" t="s">
        <v>170</v>
      </c>
      <c r="T171" s="4">
        <v>1</v>
      </c>
      <c r="U171" s="9">
        <v>0</v>
      </c>
      <c r="V171" s="9">
        <v>1</v>
      </c>
      <c r="W171" s="9">
        <v>1</v>
      </c>
      <c r="X171" s="9">
        <v>0</v>
      </c>
      <c r="Y171" s="9">
        <v>0</v>
      </c>
      <c r="Z171" s="9">
        <v>0</v>
      </c>
      <c r="AA171" s="9">
        <v>1</v>
      </c>
      <c r="AB171" s="9">
        <v>0</v>
      </c>
      <c r="AC171" s="8"/>
      <c r="AD171" s="8"/>
      <c r="AE171" s="8"/>
      <c r="AF171" s="52">
        <f t="shared" si="2"/>
        <v>1</v>
      </c>
      <c r="AG171" s="54">
        <v>0</v>
      </c>
      <c r="AH171" s="54">
        <v>0</v>
      </c>
      <c r="AI171" s="54">
        <v>0</v>
      </c>
      <c r="AJ171" s="9"/>
      <c r="AK171" s="8"/>
      <c r="AL171" s="8"/>
      <c r="AM171" s="8"/>
      <c r="AN171" s="8"/>
      <c r="AO171" s="7" t="s">
        <v>797</v>
      </c>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row>
    <row r="172" spans="1:73" s="19" customFormat="1" ht="61.5" customHeight="1" x14ac:dyDescent="0.3">
      <c r="A172" s="24" t="s">
        <v>798</v>
      </c>
      <c r="B172" s="30" t="s">
        <v>163</v>
      </c>
      <c r="C172" s="25" t="s">
        <v>174</v>
      </c>
      <c r="D172" s="29"/>
      <c r="E172" s="48" t="s">
        <v>799</v>
      </c>
      <c r="F172" s="48" t="s">
        <v>800</v>
      </c>
      <c r="G172" s="49">
        <v>43495</v>
      </c>
      <c r="H172" s="51">
        <v>44591</v>
      </c>
      <c r="I172" s="19">
        <v>0.2</v>
      </c>
      <c r="K172" s="48" t="s">
        <v>222</v>
      </c>
      <c r="L172" s="48" t="s">
        <v>361</v>
      </c>
      <c r="M172" s="48"/>
      <c r="N172" s="48"/>
      <c r="O172" s="48"/>
      <c r="P172" s="48"/>
      <c r="Q172" s="48"/>
      <c r="R172" s="48"/>
      <c r="S172" s="19" t="s">
        <v>186</v>
      </c>
      <c r="T172" s="19">
        <v>1</v>
      </c>
      <c r="U172" s="19">
        <v>0</v>
      </c>
      <c r="V172" s="19">
        <v>1</v>
      </c>
      <c r="W172" s="19">
        <v>0</v>
      </c>
      <c r="X172" s="19">
        <v>1</v>
      </c>
      <c r="Y172" s="19">
        <v>1</v>
      </c>
      <c r="Z172" s="19">
        <v>0</v>
      </c>
      <c r="AC172" s="20"/>
      <c r="AD172" s="20"/>
      <c r="AE172" s="20"/>
      <c r="AF172" s="52">
        <f t="shared" si="2"/>
        <v>0</v>
      </c>
      <c r="AG172" s="54">
        <v>0</v>
      </c>
      <c r="AH172" s="54">
        <v>0</v>
      </c>
      <c r="AI172" s="54">
        <v>0</v>
      </c>
      <c r="AM172" s="19">
        <v>1</v>
      </c>
      <c r="AO172" s="1" t="s">
        <v>186</v>
      </c>
    </row>
    <row r="173" spans="1:73" s="1" customFormat="1" ht="61.5" customHeight="1" x14ac:dyDescent="0.3">
      <c r="A173" s="24" t="s">
        <v>801</v>
      </c>
      <c r="B173" s="30" t="s">
        <v>163</v>
      </c>
      <c r="C173" s="25" t="s">
        <v>164</v>
      </c>
      <c r="D173" s="29"/>
      <c r="E173" s="48" t="s">
        <v>802</v>
      </c>
      <c r="F173" s="48" t="s">
        <v>803</v>
      </c>
      <c r="G173" s="49">
        <v>43503</v>
      </c>
      <c r="H173" s="53">
        <v>44599</v>
      </c>
      <c r="I173" s="20">
        <v>3.84</v>
      </c>
      <c r="J173" s="20"/>
      <c r="K173" s="48" t="s">
        <v>421</v>
      </c>
      <c r="L173" s="48" t="s">
        <v>314</v>
      </c>
      <c r="M173" s="14" t="s">
        <v>169</v>
      </c>
      <c r="N173" s="14"/>
      <c r="O173" s="48"/>
      <c r="P173" s="48"/>
      <c r="Q173" s="48"/>
      <c r="R173" s="20"/>
      <c r="S173" s="19" t="s">
        <v>170</v>
      </c>
      <c r="T173" s="48">
        <v>41</v>
      </c>
      <c r="U173" s="48">
        <v>0</v>
      </c>
      <c r="V173" s="48">
        <v>41</v>
      </c>
      <c r="W173" s="48">
        <v>1</v>
      </c>
      <c r="X173" s="69">
        <v>0</v>
      </c>
      <c r="Y173" s="69">
        <v>0</v>
      </c>
      <c r="Z173" s="20">
        <v>0</v>
      </c>
      <c r="AA173" s="20">
        <v>0</v>
      </c>
      <c r="AB173" s="20">
        <v>11</v>
      </c>
      <c r="AC173" s="20">
        <v>30</v>
      </c>
      <c r="AD173" s="20"/>
      <c r="AE173" s="20"/>
      <c r="AF173" s="52">
        <f t="shared" si="2"/>
        <v>41</v>
      </c>
      <c r="AG173" s="54">
        <v>0</v>
      </c>
      <c r="AH173" s="54">
        <v>0</v>
      </c>
      <c r="AI173" s="54">
        <v>0</v>
      </c>
      <c r="AJ173" s="20"/>
      <c r="AK173" s="19"/>
      <c r="AL173" s="19"/>
      <c r="AM173" s="19"/>
      <c r="AN173" s="19"/>
      <c r="AO173" s="19" t="s">
        <v>804</v>
      </c>
      <c r="AP173" s="1">
        <v>16</v>
      </c>
    </row>
    <row r="174" spans="1:73" s="1" customFormat="1" ht="61.5" customHeight="1" x14ac:dyDescent="0.3">
      <c r="A174" s="24" t="s">
        <v>805</v>
      </c>
      <c r="B174" s="30" t="s">
        <v>163</v>
      </c>
      <c r="C174" s="25" t="s">
        <v>174</v>
      </c>
      <c r="D174" s="29"/>
      <c r="E174" s="48" t="s">
        <v>806</v>
      </c>
      <c r="F174" s="4" t="s">
        <v>807</v>
      </c>
      <c r="G174" s="5">
        <v>43507</v>
      </c>
      <c r="H174" s="12">
        <v>44238</v>
      </c>
      <c r="I174" s="9">
        <v>0.06</v>
      </c>
      <c r="J174" s="9"/>
      <c r="K174" s="4" t="s">
        <v>218</v>
      </c>
      <c r="L174" s="4" t="s">
        <v>218</v>
      </c>
      <c r="M174" s="4" t="s">
        <v>169</v>
      </c>
      <c r="N174" s="4"/>
      <c r="O174" s="4"/>
      <c r="P174" s="4"/>
      <c r="Q174" s="4"/>
      <c r="S174" s="4" t="s">
        <v>186</v>
      </c>
      <c r="T174" s="4">
        <v>1</v>
      </c>
      <c r="U174" s="9">
        <v>0</v>
      </c>
      <c r="V174" s="9">
        <v>1</v>
      </c>
      <c r="W174" s="9">
        <v>0</v>
      </c>
      <c r="X174" s="9">
        <v>1</v>
      </c>
      <c r="Y174" s="9">
        <v>1</v>
      </c>
      <c r="Z174" s="9">
        <v>0</v>
      </c>
      <c r="AA174" s="9"/>
      <c r="AB174" s="9">
        <v>0</v>
      </c>
      <c r="AC174" s="9"/>
      <c r="AD174" s="9"/>
      <c r="AE174" s="9"/>
      <c r="AF174" s="52">
        <f t="shared" si="2"/>
        <v>0</v>
      </c>
      <c r="AG174" s="54">
        <v>0</v>
      </c>
      <c r="AH174" s="54">
        <v>0</v>
      </c>
      <c r="AI174" s="54">
        <v>0</v>
      </c>
      <c r="AJ174" s="9"/>
      <c r="AK174" s="4"/>
      <c r="AL174" s="4"/>
      <c r="AM174" s="4">
        <v>1</v>
      </c>
      <c r="AN174" s="4"/>
      <c r="AO174" s="1" t="s">
        <v>186</v>
      </c>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row>
    <row r="175" spans="1:73" s="1" customFormat="1" ht="61.5" customHeight="1" x14ac:dyDescent="0.3">
      <c r="A175" s="24" t="s">
        <v>808</v>
      </c>
      <c r="B175" s="30" t="s">
        <v>163</v>
      </c>
      <c r="C175" s="25" t="s">
        <v>174</v>
      </c>
      <c r="D175" s="29">
        <v>10014002146</v>
      </c>
      <c r="E175" s="48" t="s">
        <v>809</v>
      </c>
      <c r="F175" s="4" t="s">
        <v>810</v>
      </c>
      <c r="G175" s="5">
        <v>43510</v>
      </c>
      <c r="H175" s="12">
        <v>44606</v>
      </c>
      <c r="I175" s="9">
        <v>0.2</v>
      </c>
      <c r="J175" s="9"/>
      <c r="K175" s="4" t="s">
        <v>113</v>
      </c>
      <c r="L175" s="4" t="s">
        <v>113</v>
      </c>
      <c r="M175" s="4"/>
      <c r="N175" s="4"/>
      <c r="O175" s="4"/>
      <c r="P175" s="4"/>
      <c r="Q175" s="4"/>
      <c r="S175" s="4" t="s">
        <v>170</v>
      </c>
      <c r="T175" s="4">
        <v>1</v>
      </c>
      <c r="U175" s="9">
        <v>0</v>
      </c>
      <c r="V175" s="9">
        <v>1</v>
      </c>
      <c r="W175" s="9">
        <v>1</v>
      </c>
      <c r="X175" s="9">
        <v>0</v>
      </c>
      <c r="Y175" s="9">
        <v>0</v>
      </c>
      <c r="Z175" s="9">
        <v>0</v>
      </c>
      <c r="AA175" s="9">
        <v>1</v>
      </c>
      <c r="AB175" s="9">
        <v>0</v>
      </c>
      <c r="AC175" s="38"/>
      <c r="AD175" s="38"/>
      <c r="AE175" s="38"/>
      <c r="AF175" s="52">
        <f t="shared" si="2"/>
        <v>1</v>
      </c>
      <c r="AG175" s="54">
        <v>0</v>
      </c>
      <c r="AH175" s="54">
        <v>0</v>
      </c>
      <c r="AI175" s="54">
        <v>0</v>
      </c>
      <c r="AJ175" s="9"/>
      <c r="AK175" s="8"/>
      <c r="AL175" s="8"/>
      <c r="AM175" s="8"/>
      <c r="AN175" s="8"/>
      <c r="AO175" s="1" t="s">
        <v>811</v>
      </c>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row>
    <row r="176" spans="1:73" s="120" customFormat="1" ht="49.5" customHeight="1" x14ac:dyDescent="0.3">
      <c r="A176" s="228" t="s">
        <v>812</v>
      </c>
      <c r="B176" s="209" t="s">
        <v>163</v>
      </c>
      <c r="C176" s="210" t="s">
        <v>164</v>
      </c>
      <c r="D176" s="229"/>
      <c r="E176" s="228" t="s">
        <v>813</v>
      </c>
      <c r="F176" s="214" t="s">
        <v>814</v>
      </c>
      <c r="G176" s="224">
        <v>43518</v>
      </c>
      <c r="H176" s="236">
        <v>44249</v>
      </c>
      <c r="I176" s="228">
        <v>1.65</v>
      </c>
      <c r="J176" s="228"/>
      <c r="K176" s="214" t="s">
        <v>421</v>
      </c>
      <c r="L176" s="214" t="s">
        <v>314</v>
      </c>
      <c r="M176" s="209" t="s">
        <v>169</v>
      </c>
      <c r="N176" s="209" t="s">
        <v>411</v>
      </c>
      <c r="O176" s="214"/>
      <c r="P176" s="214"/>
      <c r="Q176" s="214"/>
      <c r="R176" s="230"/>
      <c r="S176" s="228" t="s">
        <v>412</v>
      </c>
      <c r="T176" s="228">
        <v>52</v>
      </c>
      <c r="U176" s="228">
        <v>0</v>
      </c>
      <c r="V176" s="228">
        <v>52</v>
      </c>
      <c r="W176" s="228">
        <v>0</v>
      </c>
      <c r="X176" s="208">
        <v>0</v>
      </c>
      <c r="Y176" s="208">
        <v>0</v>
      </c>
      <c r="Z176" s="228">
        <v>0</v>
      </c>
      <c r="AA176" s="228">
        <v>0</v>
      </c>
      <c r="AB176" s="228">
        <v>0</v>
      </c>
      <c r="AC176" s="228">
        <v>0</v>
      </c>
      <c r="AD176" s="228"/>
      <c r="AE176" s="228"/>
      <c r="AF176" s="52">
        <f t="shared" si="2"/>
        <v>0</v>
      </c>
      <c r="AG176" s="215">
        <v>0</v>
      </c>
      <c r="AH176" s="215">
        <v>0</v>
      </c>
      <c r="AI176" s="215">
        <v>0</v>
      </c>
      <c r="AJ176" s="216"/>
      <c r="AK176" s="210"/>
      <c r="AL176" s="210"/>
      <c r="AM176" s="210"/>
      <c r="AN176" s="210"/>
      <c r="AO176" s="210" t="s">
        <v>815</v>
      </c>
      <c r="AP176" s="210"/>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row>
    <row r="177" spans="1:73" s="124" customFormat="1" ht="93" customHeight="1" x14ac:dyDescent="0.3">
      <c r="A177" s="25" t="s">
        <v>816</v>
      </c>
      <c r="B177" s="30" t="s">
        <v>163</v>
      </c>
      <c r="C177" s="25" t="s">
        <v>164</v>
      </c>
      <c r="D177" s="29"/>
      <c r="E177" s="19" t="s">
        <v>817</v>
      </c>
      <c r="F177" s="19" t="s">
        <v>818</v>
      </c>
      <c r="G177" s="68">
        <v>43525</v>
      </c>
      <c r="H177" s="51">
        <v>44256</v>
      </c>
      <c r="I177" s="19">
        <v>3.71</v>
      </c>
      <c r="J177" s="19"/>
      <c r="K177" s="48" t="s">
        <v>222</v>
      </c>
      <c r="L177" s="19" t="s">
        <v>361</v>
      </c>
      <c r="M177" s="14" t="s">
        <v>169</v>
      </c>
      <c r="N177" s="14"/>
      <c r="O177" s="19"/>
      <c r="P177" s="19"/>
      <c r="Q177" s="19"/>
      <c r="R177" s="19"/>
      <c r="S177" s="19" t="s">
        <v>170</v>
      </c>
      <c r="T177" s="19">
        <v>80</v>
      </c>
      <c r="U177" s="19">
        <v>0</v>
      </c>
      <c r="V177" s="19">
        <v>80</v>
      </c>
      <c r="W177" s="19">
        <v>19</v>
      </c>
      <c r="X177" s="69">
        <v>2</v>
      </c>
      <c r="Y177" s="69">
        <v>2</v>
      </c>
      <c r="Z177" s="19"/>
      <c r="AA177" s="19">
        <v>18</v>
      </c>
      <c r="AB177" s="19">
        <v>20</v>
      </c>
      <c r="AC177" s="19">
        <v>20</v>
      </c>
      <c r="AD177" s="19">
        <v>20</v>
      </c>
      <c r="AE177" s="19"/>
      <c r="AF177" s="52">
        <f t="shared" si="2"/>
        <v>78</v>
      </c>
      <c r="AG177" s="54">
        <v>0</v>
      </c>
      <c r="AH177" s="54">
        <v>0</v>
      </c>
      <c r="AI177" s="54">
        <v>0</v>
      </c>
      <c r="AJ177" s="19"/>
      <c r="AK177" s="19"/>
      <c r="AL177" s="19"/>
      <c r="AM177" s="19"/>
      <c r="AN177" s="19">
        <v>2</v>
      </c>
      <c r="AO177" s="19" t="s">
        <v>819</v>
      </c>
      <c r="AP177" s="1">
        <v>24</v>
      </c>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5"/>
      <c r="BR177" s="15"/>
      <c r="BS177" s="15"/>
      <c r="BT177" s="15"/>
      <c r="BU177" s="15"/>
    </row>
    <row r="178" spans="1:73" s="38" customFormat="1" ht="40.5" customHeight="1" x14ac:dyDescent="0.3">
      <c r="A178" s="208" t="s">
        <v>820</v>
      </c>
      <c r="B178" s="209" t="s">
        <v>163</v>
      </c>
      <c r="C178" s="210" t="s">
        <v>174</v>
      </c>
      <c r="D178" s="237"/>
      <c r="E178" s="208" t="s">
        <v>1565</v>
      </c>
      <c r="F178" s="208" t="s">
        <v>821</v>
      </c>
      <c r="G178" s="238">
        <v>43536</v>
      </c>
      <c r="H178" s="239">
        <v>44632</v>
      </c>
      <c r="I178" s="208">
        <v>0.06</v>
      </c>
      <c r="J178" s="208"/>
      <c r="K178" s="208" t="s">
        <v>222</v>
      </c>
      <c r="L178" s="240" t="s">
        <v>223</v>
      </c>
      <c r="M178" s="240"/>
      <c r="N178" s="240" t="s">
        <v>411</v>
      </c>
      <c r="O178" s="240"/>
      <c r="P178" s="240"/>
      <c r="Q178" s="240"/>
      <c r="R178" s="208"/>
      <c r="S178" s="208" t="s">
        <v>412</v>
      </c>
      <c r="T178" s="208">
        <v>2</v>
      </c>
      <c r="U178" s="208">
        <v>0</v>
      </c>
      <c r="V178" s="208">
        <v>2</v>
      </c>
      <c r="W178" s="208">
        <v>0</v>
      </c>
      <c r="X178" s="208">
        <v>0</v>
      </c>
      <c r="Y178" s="208">
        <v>0</v>
      </c>
      <c r="Z178" s="208">
        <v>0</v>
      </c>
      <c r="AA178" s="208"/>
      <c r="AB178" s="208">
        <v>0</v>
      </c>
      <c r="AC178" s="214"/>
      <c r="AD178" s="214"/>
      <c r="AE178" s="214"/>
      <c r="AF178" s="52">
        <f t="shared" si="2"/>
        <v>0</v>
      </c>
      <c r="AG178" s="215">
        <v>0</v>
      </c>
      <c r="AH178" s="215">
        <v>0</v>
      </c>
      <c r="AI178" s="215">
        <v>0</v>
      </c>
      <c r="AJ178" s="216"/>
      <c r="AK178" s="214"/>
      <c r="AL178" s="214"/>
      <c r="AM178" s="214"/>
      <c r="AN178" s="214"/>
      <c r="AO178" s="214" t="s">
        <v>1566</v>
      </c>
      <c r="AP178" s="214"/>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row>
    <row r="179" spans="1:73" s="38" customFormat="1" ht="43.5" customHeight="1" x14ac:dyDescent="0.3">
      <c r="A179" s="24" t="s">
        <v>1567</v>
      </c>
      <c r="B179" s="30" t="s">
        <v>163</v>
      </c>
      <c r="C179" s="25" t="s">
        <v>174</v>
      </c>
      <c r="D179" s="29">
        <v>10013999972</v>
      </c>
      <c r="E179" s="48" t="s">
        <v>822</v>
      </c>
      <c r="F179" s="4" t="s">
        <v>823</v>
      </c>
      <c r="G179" s="5">
        <v>44652</v>
      </c>
      <c r="H179" s="41">
        <v>45748</v>
      </c>
      <c r="I179" s="42">
        <v>0.2</v>
      </c>
      <c r="J179" s="42"/>
      <c r="K179" s="4" t="s">
        <v>177</v>
      </c>
      <c r="L179" s="4" t="s">
        <v>177</v>
      </c>
      <c r="M179" s="4"/>
      <c r="N179" s="4"/>
      <c r="O179" s="4"/>
      <c r="P179" s="4"/>
      <c r="Q179" s="4"/>
      <c r="R179" s="4"/>
      <c r="S179" s="4" t="s">
        <v>412</v>
      </c>
      <c r="T179" s="1">
        <v>1</v>
      </c>
      <c r="U179" s="1">
        <v>0</v>
      </c>
      <c r="V179" s="1">
        <v>1</v>
      </c>
      <c r="W179" s="1">
        <v>0</v>
      </c>
      <c r="X179" s="1">
        <v>0</v>
      </c>
      <c r="Y179" s="1">
        <v>0</v>
      </c>
      <c r="Z179" s="1">
        <v>0</v>
      </c>
      <c r="AA179" s="1"/>
      <c r="AB179" s="1">
        <v>0</v>
      </c>
      <c r="AC179" s="1">
        <v>1</v>
      </c>
      <c r="AD179" s="1"/>
      <c r="AE179" s="1"/>
      <c r="AF179" s="52">
        <f t="shared" si="2"/>
        <v>1</v>
      </c>
      <c r="AG179" s="54">
        <v>0</v>
      </c>
      <c r="AH179" s="54">
        <v>0</v>
      </c>
      <c r="AI179" s="54">
        <v>0</v>
      </c>
      <c r="AJ179" s="9"/>
      <c r="AK179" s="1"/>
      <c r="AL179" s="1"/>
      <c r="AM179" s="1"/>
      <c r="AN179" s="1"/>
      <c r="AO179" s="1" t="s">
        <v>1562</v>
      </c>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row>
    <row r="180" spans="1:73" ht="71.25" customHeight="1" x14ac:dyDescent="0.3">
      <c r="A180" s="25" t="s">
        <v>824</v>
      </c>
      <c r="B180" s="30" t="s">
        <v>163</v>
      </c>
      <c r="C180" s="25" t="s">
        <v>174</v>
      </c>
      <c r="D180" s="29"/>
      <c r="E180" s="19" t="s">
        <v>825</v>
      </c>
      <c r="F180" s="1" t="s">
        <v>826</v>
      </c>
      <c r="G180" s="10">
        <v>43542</v>
      </c>
      <c r="H180" s="6">
        <v>44638</v>
      </c>
      <c r="I180" s="1">
        <v>0.06</v>
      </c>
      <c r="K180" s="1" t="s">
        <v>248</v>
      </c>
      <c r="L180" s="1" t="s">
        <v>248</v>
      </c>
      <c r="O180" s="1" t="s">
        <v>185</v>
      </c>
      <c r="S180" s="1" t="s">
        <v>186</v>
      </c>
      <c r="T180" s="1">
        <v>1</v>
      </c>
      <c r="U180" s="1">
        <v>1</v>
      </c>
      <c r="V180" s="1">
        <v>0</v>
      </c>
      <c r="W180" s="1">
        <v>0</v>
      </c>
      <c r="X180" s="1">
        <v>1</v>
      </c>
      <c r="Y180" s="1">
        <v>0</v>
      </c>
      <c r="Z180" s="1">
        <v>0</v>
      </c>
      <c r="AB180" s="1">
        <v>0</v>
      </c>
      <c r="AF180" s="52">
        <f t="shared" si="2"/>
        <v>0</v>
      </c>
      <c r="AG180" s="54">
        <v>0</v>
      </c>
      <c r="AH180" s="54">
        <v>0</v>
      </c>
      <c r="AI180" s="54">
        <v>0</v>
      </c>
      <c r="AJ180" s="9"/>
      <c r="AK180" s="1"/>
      <c r="AL180" s="1"/>
      <c r="AM180" s="1"/>
      <c r="AN180" s="1"/>
      <c r="AO180" s="1" t="s">
        <v>186</v>
      </c>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row>
    <row r="181" spans="1:73" s="20" customFormat="1" ht="48" customHeight="1" x14ac:dyDescent="0.3">
      <c r="A181" s="24" t="s">
        <v>827</v>
      </c>
      <c r="B181" s="30" t="s">
        <v>163</v>
      </c>
      <c r="C181" s="25" t="s">
        <v>174</v>
      </c>
      <c r="D181" s="29"/>
      <c r="E181" s="48" t="s">
        <v>828</v>
      </c>
      <c r="F181" s="4" t="s">
        <v>829</v>
      </c>
      <c r="G181" s="5">
        <v>43543</v>
      </c>
      <c r="H181" s="41">
        <v>44639</v>
      </c>
      <c r="I181" s="42">
        <v>2.0099999999999998</v>
      </c>
      <c r="J181" s="42"/>
      <c r="K181" s="4" t="s">
        <v>177</v>
      </c>
      <c r="L181" s="4" t="s">
        <v>177</v>
      </c>
      <c r="M181" s="4"/>
      <c r="N181" s="4"/>
      <c r="O181" s="4" t="s">
        <v>185</v>
      </c>
      <c r="P181" s="4"/>
      <c r="Q181" s="4"/>
      <c r="R181" s="4"/>
      <c r="S181" s="4" t="s">
        <v>170</v>
      </c>
      <c r="T181" s="1">
        <v>2</v>
      </c>
      <c r="U181" s="1">
        <v>2</v>
      </c>
      <c r="V181" s="1">
        <v>0</v>
      </c>
      <c r="W181" s="1">
        <v>1</v>
      </c>
      <c r="X181" s="1">
        <v>1</v>
      </c>
      <c r="Y181" s="1">
        <v>0</v>
      </c>
      <c r="Z181" s="1">
        <v>0</v>
      </c>
      <c r="AA181" s="1"/>
      <c r="AB181" s="1">
        <v>0</v>
      </c>
      <c r="AC181" s="8"/>
      <c r="AD181" s="8"/>
      <c r="AE181" s="8"/>
      <c r="AF181" s="52">
        <f t="shared" si="2"/>
        <v>0</v>
      </c>
      <c r="AG181" s="54">
        <v>0</v>
      </c>
      <c r="AH181" s="54">
        <v>0</v>
      </c>
      <c r="AI181" s="54">
        <v>0</v>
      </c>
      <c r="AJ181" s="9"/>
      <c r="AK181" s="8"/>
      <c r="AL181" s="8"/>
      <c r="AM181" s="8"/>
      <c r="AN181" s="8"/>
      <c r="AO181" s="4" t="s">
        <v>830</v>
      </c>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row>
    <row r="182" spans="1:73" ht="73.5" customHeight="1" x14ac:dyDescent="0.3">
      <c r="A182" s="25" t="s">
        <v>831</v>
      </c>
      <c r="B182" s="30" t="s">
        <v>163</v>
      </c>
      <c r="C182" s="25" t="s">
        <v>174</v>
      </c>
      <c r="D182" s="29"/>
      <c r="E182" s="19" t="s">
        <v>832</v>
      </c>
      <c r="F182" s="1" t="s">
        <v>833</v>
      </c>
      <c r="G182" s="6">
        <v>43543</v>
      </c>
      <c r="H182" s="6">
        <v>44639</v>
      </c>
      <c r="I182" s="46">
        <v>0.34</v>
      </c>
      <c r="J182" s="46"/>
      <c r="K182" s="1" t="s">
        <v>177</v>
      </c>
      <c r="L182" s="1" t="s">
        <v>177</v>
      </c>
      <c r="P182" s="1" t="s">
        <v>950</v>
      </c>
      <c r="S182" s="1" t="s">
        <v>170</v>
      </c>
      <c r="T182" s="1">
        <v>1</v>
      </c>
      <c r="U182" s="1">
        <v>0</v>
      </c>
      <c r="V182" s="1">
        <v>1</v>
      </c>
      <c r="W182" s="1">
        <v>1</v>
      </c>
      <c r="X182" s="1">
        <v>0</v>
      </c>
      <c r="Y182" s="1">
        <v>0</v>
      </c>
      <c r="Z182" s="1">
        <v>0</v>
      </c>
      <c r="AA182" s="1">
        <v>1</v>
      </c>
      <c r="AB182" s="1">
        <v>0</v>
      </c>
      <c r="AF182" s="52">
        <f t="shared" si="2"/>
        <v>1</v>
      </c>
      <c r="AG182" s="54">
        <v>0</v>
      </c>
      <c r="AH182" s="54">
        <v>0</v>
      </c>
      <c r="AI182" s="54">
        <v>0</v>
      </c>
      <c r="AJ182" s="9"/>
      <c r="AK182" s="1"/>
      <c r="AL182" s="1"/>
      <c r="AM182" s="1"/>
      <c r="AN182" s="1"/>
      <c r="AO182" s="1" t="s">
        <v>834</v>
      </c>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row>
    <row r="183" spans="1:73" ht="58.5" customHeight="1" x14ac:dyDescent="0.3">
      <c r="A183" s="25" t="s">
        <v>835</v>
      </c>
      <c r="B183" s="25" t="s">
        <v>163</v>
      </c>
      <c r="C183" s="25" t="s">
        <v>174</v>
      </c>
      <c r="D183" s="29"/>
      <c r="E183" s="19" t="s">
        <v>836</v>
      </c>
      <c r="F183" s="1" t="s">
        <v>837</v>
      </c>
      <c r="G183" s="5">
        <v>43544</v>
      </c>
      <c r="H183" s="12">
        <v>44640</v>
      </c>
      <c r="I183" s="1">
        <v>0.39</v>
      </c>
      <c r="K183" s="1" t="s">
        <v>190</v>
      </c>
      <c r="L183" s="1" t="s">
        <v>177</v>
      </c>
      <c r="R183" s="4" t="s">
        <v>240</v>
      </c>
      <c r="S183" s="1" t="s">
        <v>186</v>
      </c>
      <c r="T183" s="1">
        <v>2</v>
      </c>
      <c r="U183" s="1">
        <v>0</v>
      </c>
      <c r="V183" s="1">
        <v>0</v>
      </c>
      <c r="W183" s="1">
        <v>0</v>
      </c>
      <c r="X183" s="7">
        <v>2</v>
      </c>
      <c r="Y183" s="7">
        <v>2</v>
      </c>
      <c r="AF183" s="52">
        <f t="shared" si="2"/>
        <v>0</v>
      </c>
      <c r="AG183" s="54">
        <v>0</v>
      </c>
      <c r="AH183" s="54">
        <v>0</v>
      </c>
      <c r="AI183" s="54">
        <v>0</v>
      </c>
      <c r="AK183" s="1"/>
      <c r="AL183" s="1">
        <v>2</v>
      </c>
      <c r="AM183" s="1"/>
      <c r="AN183" s="1"/>
      <c r="AO183" s="1" t="s">
        <v>186</v>
      </c>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row>
    <row r="184" spans="1:73" ht="61.5" customHeight="1" x14ac:dyDescent="0.3">
      <c r="A184" s="24" t="s">
        <v>838</v>
      </c>
      <c r="B184" s="30" t="s">
        <v>163</v>
      </c>
      <c r="C184" s="25" t="s">
        <v>174</v>
      </c>
      <c r="D184" s="57"/>
      <c r="E184" s="48" t="s">
        <v>839</v>
      </c>
      <c r="F184" s="4" t="s">
        <v>840</v>
      </c>
      <c r="G184" s="5">
        <v>43545</v>
      </c>
      <c r="H184" s="6">
        <v>44641</v>
      </c>
      <c r="I184" s="1">
        <v>0.05</v>
      </c>
      <c r="K184" s="4" t="s">
        <v>502</v>
      </c>
      <c r="L184" s="4" t="s">
        <v>248</v>
      </c>
      <c r="M184" s="4"/>
      <c r="N184" s="4"/>
      <c r="O184" s="4"/>
      <c r="P184" s="4"/>
      <c r="Q184" s="4"/>
      <c r="S184" s="4" t="s">
        <v>186</v>
      </c>
      <c r="T184" s="4">
        <v>1</v>
      </c>
      <c r="U184" s="4">
        <v>0</v>
      </c>
      <c r="V184" s="1">
        <v>0</v>
      </c>
      <c r="W184" s="4">
        <v>1</v>
      </c>
      <c r="X184" s="4">
        <v>1</v>
      </c>
      <c r="Y184" s="4">
        <v>1</v>
      </c>
      <c r="Z184" s="4">
        <v>0</v>
      </c>
      <c r="AA184" s="4"/>
      <c r="AB184" s="1">
        <v>0</v>
      </c>
      <c r="AC184" s="20"/>
      <c r="AD184" s="20"/>
      <c r="AE184" s="20"/>
      <c r="AF184" s="52">
        <f t="shared" si="2"/>
        <v>0</v>
      </c>
      <c r="AG184" s="54">
        <v>0</v>
      </c>
      <c r="AH184" s="54">
        <v>0</v>
      </c>
      <c r="AI184" s="54">
        <v>0</v>
      </c>
      <c r="AJ184" s="9"/>
      <c r="AM184" s="9">
        <v>1</v>
      </c>
      <c r="AO184" s="1" t="s">
        <v>186</v>
      </c>
      <c r="BN184" s="16"/>
      <c r="BO184" s="16"/>
      <c r="BP184" s="16"/>
      <c r="BQ184" s="16"/>
      <c r="BR184" s="16"/>
      <c r="BS184" s="16"/>
      <c r="BT184" s="16"/>
      <c r="BU184" s="16"/>
    </row>
    <row r="185" spans="1:73" ht="63.75" customHeight="1" x14ac:dyDescent="0.3">
      <c r="A185" s="25" t="s">
        <v>841</v>
      </c>
      <c r="B185" s="30" t="s">
        <v>163</v>
      </c>
      <c r="C185" s="25" t="s">
        <v>174</v>
      </c>
      <c r="D185" s="29"/>
      <c r="E185" s="19" t="s">
        <v>842</v>
      </c>
      <c r="F185" s="19" t="s">
        <v>843</v>
      </c>
      <c r="G185" s="10">
        <v>43552</v>
      </c>
      <c r="H185" s="6">
        <v>44648</v>
      </c>
      <c r="I185" s="1">
        <v>0.42</v>
      </c>
      <c r="K185" s="1" t="s">
        <v>222</v>
      </c>
      <c r="L185" s="1" t="s">
        <v>361</v>
      </c>
      <c r="S185" s="1" t="s">
        <v>186</v>
      </c>
      <c r="T185" s="1">
        <v>7</v>
      </c>
      <c r="U185" s="1">
        <v>1</v>
      </c>
      <c r="V185" s="1">
        <v>6</v>
      </c>
      <c r="W185" s="1">
        <v>0</v>
      </c>
      <c r="X185" s="1">
        <v>7</v>
      </c>
      <c r="Y185" s="1">
        <v>6</v>
      </c>
      <c r="Z185" s="1">
        <v>0</v>
      </c>
      <c r="AB185" s="1">
        <v>0</v>
      </c>
      <c r="AC185" s="19"/>
      <c r="AD185" s="19"/>
      <c r="AE185" s="19"/>
      <c r="AF185" s="52">
        <f t="shared" si="2"/>
        <v>0</v>
      </c>
      <c r="AG185" s="54">
        <v>0</v>
      </c>
      <c r="AH185" s="54">
        <v>0</v>
      </c>
      <c r="AI185" s="54">
        <v>0</v>
      </c>
      <c r="AJ185" s="9"/>
      <c r="AK185" s="1"/>
      <c r="AL185" s="1"/>
      <c r="AM185" s="1">
        <v>6</v>
      </c>
      <c r="AN185" s="1"/>
      <c r="AO185" s="1" t="s">
        <v>186</v>
      </c>
      <c r="AP185" s="19"/>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5"/>
      <c r="BO185" s="15"/>
      <c r="BP185" s="15"/>
      <c r="BQ185" s="15"/>
      <c r="BR185" s="15"/>
      <c r="BS185" s="15"/>
      <c r="BT185" s="15"/>
      <c r="BU185" s="15"/>
    </row>
    <row r="186" spans="1:73" s="1" customFormat="1" ht="76.5" customHeight="1" x14ac:dyDescent="0.3">
      <c r="A186" s="27" t="s">
        <v>844</v>
      </c>
      <c r="B186" s="30" t="s">
        <v>163</v>
      </c>
      <c r="C186" s="25" t="s">
        <v>174</v>
      </c>
      <c r="D186" s="29">
        <v>10094633674</v>
      </c>
      <c r="E186" s="19" t="s">
        <v>845</v>
      </c>
      <c r="F186" s="1" t="s">
        <v>846</v>
      </c>
      <c r="G186" s="10">
        <v>43559</v>
      </c>
      <c r="H186" s="6">
        <v>44655</v>
      </c>
      <c r="I186" s="1">
        <v>0.02</v>
      </c>
      <c r="K186" s="11" t="s">
        <v>200</v>
      </c>
      <c r="L186" s="1" t="s">
        <v>201</v>
      </c>
      <c r="Q186" s="1" t="s">
        <v>569</v>
      </c>
      <c r="S186" s="1" t="s">
        <v>412</v>
      </c>
      <c r="T186" s="1">
        <v>1</v>
      </c>
      <c r="U186" s="1">
        <v>0</v>
      </c>
      <c r="V186" s="1">
        <v>1</v>
      </c>
      <c r="W186" s="1">
        <v>0</v>
      </c>
      <c r="X186" s="1">
        <v>0</v>
      </c>
      <c r="Y186" s="1">
        <v>0</v>
      </c>
      <c r="Z186" s="1">
        <v>0</v>
      </c>
      <c r="AB186" s="1">
        <v>1</v>
      </c>
      <c r="AC186" s="9"/>
      <c r="AD186" s="9"/>
      <c r="AE186" s="9"/>
      <c r="AF186" s="52">
        <f t="shared" si="2"/>
        <v>1</v>
      </c>
      <c r="AG186" s="54">
        <v>0</v>
      </c>
      <c r="AH186" s="54">
        <v>0</v>
      </c>
      <c r="AI186" s="54">
        <v>0</v>
      </c>
      <c r="AJ186" s="9"/>
      <c r="AK186" s="4"/>
      <c r="AL186" s="4"/>
      <c r="AM186" s="4"/>
      <c r="AN186" s="4"/>
      <c r="AO186" s="1" t="s">
        <v>847</v>
      </c>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row>
    <row r="187" spans="1:73" ht="63.75" customHeight="1" x14ac:dyDescent="0.3">
      <c r="A187" s="24" t="s">
        <v>848</v>
      </c>
      <c r="B187" s="30" t="s">
        <v>163</v>
      </c>
      <c r="C187" s="25" t="s">
        <v>174</v>
      </c>
      <c r="D187" s="29"/>
      <c r="E187" s="48" t="s">
        <v>849</v>
      </c>
      <c r="F187" s="48" t="s">
        <v>850</v>
      </c>
      <c r="G187" s="49">
        <v>43560</v>
      </c>
      <c r="H187" s="53">
        <v>44656</v>
      </c>
      <c r="I187" s="20">
        <v>7.0000000000000007E-2</v>
      </c>
      <c r="J187" s="20"/>
      <c r="K187" s="48" t="s">
        <v>222</v>
      </c>
      <c r="L187" s="48" t="s">
        <v>296</v>
      </c>
      <c r="M187" s="48"/>
      <c r="N187" s="48"/>
      <c r="O187" s="48"/>
      <c r="P187" s="48"/>
      <c r="Q187" s="48" t="s">
        <v>569</v>
      </c>
      <c r="R187" s="19"/>
      <c r="S187" s="19" t="s">
        <v>186</v>
      </c>
      <c r="T187" s="48">
        <v>1</v>
      </c>
      <c r="U187" s="20">
        <v>0</v>
      </c>
      <c r="V187" s="20">
        <v>1</v>
      </c>
      <c r="W187" s="20">
        <v>0</v>
      </c>
      <c r="X187" s="20">
        <v>1</v>
      </c>
      <c r="Y187" s="20">
        <v>1</v>
      </c>
      <c r="Z187" s="20">
        <v>0</v>
      </c>
      <c r="AA187" s="20"/>
      <c r="AB187" s="20">
        <v>0</v>
      </c>
      <c r="AC187" s="19"/>
      <c r="AD187" s="19"/>
      <c r="AE187" s="19"/>
      <c r="AF187" s="52">
        <f t="shared" si="2"/>
        <v>0</v>
      </c>
      <c r="AG187" s="54">
        <v>0</v>
      </c>
      <c r="AH187" s="54">
        <v>0</v>
      </c>
      <c r="AI187" s="54">
        <v>0</v>
      </c>
      <c r="AJ187" s="20"/>
      <c r="AK187" s="19"/>
      <c r="AL187" s="19"/>
      <c r="AM187" s="19"/>
      <c r="AN187" s="19">
        <v>1</v>
      </c>
      <c r="AO187" s="1" t="s">
        <v>186</v>
      </c>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row>
    <row r="188" spans="1:73" ht="55.5" customHeight="1" x14ac:dyDescent="0.3">
      <c r="A188" s="25" t="s">
        <v>851</v>
      </c>
      <c r="B188" s="30" t="s">
        <v>163</v>
      </c>
      <c r="C188" s="25" t="s">
        <v>174</v>
      </c>
      <c r="D188" s="29"/>
      <c r="E188" s="19" t="s">
        <v>852</v>
      </c>
      <c r="F188" s="1" t="s">
        <v>853</v>
      </c>
      <c r="G188" s="10">
        <v>43564</v>
      </c>
      <c r="H188" s="6">
        <v>44295</v>
      </c>
      <c r="I188" s="1">
        <v>0.08</v>
      </c>
      <c r="K188" s="1" t="s">
        <v>558</v>
      </c>
      <c r="L188" s="14" t="s">
        <v>228</v>
      </c>
      <c r="M188" s="7" t="s">
        <v>169</v>
      </c>
      <c r="N188" s="7"/>
      <c r="O188" s="14"/>
      <c r="P188" s="14"/>
      <c r="Q188" s="14"/>
      <c r="S188" s="1" t="s">
        <v>186</v>
      </c>
      <c r="T188" s="1">
        <v>1</v>
      </c>
      <c r="U188" s="1">
        <v>0</v>
      </c>
      <c r="V188" s="1">
        <v>1</v>
      </c>
      <c r="W188" s="1">
        <v>0</v>
      </c>
      <c r="X188" s="1">
        <v>1</v>
      </c>
      <c r="Y188" s="1">
        <v>1</v>
      </c>
      <c r="Z188" s="1">
        <v>0</v>
      </c>
      <c r="AA188" s="1">
        <v>0</v>
      </c>
      <c r="AB188" s="1">
        <v>0</v>
      </c>
      <c r="AF188" s="52">
        <f t="shared" si="2"/>
        <v>0</v>
      </c>
      <c r="AG188" s="54">
        <v>0</v>
      </c>
      <c r="AH188" s="54">
        <v>0</v>
      </c>
      <c r="AI188" s="54">
        <v>0</v>
      </c>
      <c r="AJ188" s="9"/>
      <c r="AK188" s="1"/>
      <c r="AL188" s="1"/>
      <c r="AM188" s="1"/>
      <c r="AN188" s="1">
        <v>1</v>
      </c>
      <c r="AO188" s="1" t="s">
        <v>186</v>
      </c>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ht="66" customHeight="1" x14ac:dyDescent="0.3">
      <c r="A189" s="27" t="s">
        <v>854</v>
      </c>
      <c r="B189" s="30" t="s">
        <v>163</v>
      </c>
      <c r="C189" s="25" t="s">
        <v>174</v>
      </c>
      <c r="D189" s="29"/>
      <c r="E189" s="19" t="s">
        <v>855</v>
      </c>
      <c r="F189" s="1" t="s">
        <v>350</v>
      </c>
      <c r="G189" s="10">
        <v>43573</v>
      </c>
      <c r="H189" s="6">
        <v>44669</v>
      </c>
      <c r="I189" s="1">
        <v>0.17</v>
      </c>
      <c r="K189" s="1" t="s">
        <v>208</v>
      </c>
      <c r="L189" s="1" t="s">
        <v>213</v>
      </c>
      <c r="O189" s="14" t="s">
        <v>185</v>
      </c>
      <c r="P189" s="14" t="s">
        <v>950</v>
      </c>
      <c r="Q189" s="14"/>
      <c r="S189" s="1" t="s">
        <v>170</v>
      </c>
      <c r="T189" s="1">
        <v>1</v>
      </c>
      <c r="U189" s="1">
        <v>1</v>
      </c>
      <c r="V189" s="1">
        <v>0</v>
      </c>
      <c r="W189" s="1">
        <v>1</v>
      </c>
      <c r="X189" s="1">
        <v>0</v>
      </c>
      <c r="Y189" s="50">
        <v>0</v>
      </c>
      <c r="Z189" s="1">
        <v>0</v>
      </c>
      <c r="AB189" s="1">
        <v>0</v>
      </c>
      <c r="AC189" s="9"/>
      <c r="AD189" s="9"/>
      <c r="AE189" s="9"/>
      <c r="AF189" s="52">
        <f t="shared" si="2"/>
        <v>0</v>
      </c>
      <c r="AG189" s="54">
        <v>0</v>
      </c>
      <c r="AH189" s="54">
        <v>0</v>
      </c>
      <c r="AI189" s="54">
        <v>0</v>
      </c>
      <c r="AJ189" s="9"/>
      <c r="AK189" s="4"/>
      <c r="AL189" s="4"/>
      <c r="AM189" s="4"/>
      <c r="AN189" s="4"/>
      <c r="AO189" s="1" t="s">
        <v>1534</v>
      </c>
    </row>
    <row r="190" spans="1:73" ht="58.5" customHeight="1" x14ac:dyDescent="0.3">
      <c r="A190" s="25" t="s">
        <v>856</v>
      </c>
      <c r="B190" s="30" t="s">
        <v>163</v>
      </c>
      <c r="C190" s="25" t="s">
        <v>174</v>
      </c>
      <c r="D190" s="29"/>
      <c r="E190" s="19" t="s">
        <v>857</v>
      </c>
      <c r="F190" s="1" t="s">
        <v>858</v>
      </c>
      <c r="G190" s="10">
        <v>43573</v>
      </c>
      <c r="H190" s="6">
        <v>44669</v>
      </c>
      <c r="I190" s="1">
        <v>0.51</v>
      </c>
      <c r="K190" s="1" t="s">
        <v>235</v>
      </c>
      <c r="L190" s="1" t="s">
        <v>228</v>
      </c>
      <c r="M190" s="14" t="s">
        <v>169</v>
      </c>
      <c r="N190" s="14"/>
      <c r="S190" s="1" t="s">
        <v>186</v>
      </c>
      <c r="T190" s="1">
        <v>1</v>
      </c>
      <c r="U190" s="1">
        <v>0</v>
      </c>
      <c r="V190" s="1">
        <v>1</v>
      </c>
      <c r="W190" s="1">
        <v>0</v>
      </c>
      <c r="X190" s="1">
        <v>1</v>
      </c>
      <c r="Y190" s="1">
        <v>1</v>
      </c>
      <c r="Z190" s="1">
        <v>0</v>
      </c>
      <c r="AB190" s="1">
        <v>0</v>
      </c>
      <c r="AF190" s="52">
        <f t="shared" si="2"/>
        <v>0</v>
      </c>
      <c r="AG190" s="54">
        <v>0</v>
      </c>
      <c r="AH190" s="54">
        <v>0</v>
      </c>
      <c r="AI190" s="54">
        <v>0</v>
      </c>
      <c r="AJ190" s="9"/>
      <c r="AK190" s="1"/>
      <c r="AL190" s="1"/>
      <c r="AM190" s="1">
        <v>1</v>
      </c>
      <c r="AN190" s="1"/>
      <c r="AO190" s="1" t="s">
        <v>186</v>
      </c>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ht="57.75" customHeight="1" x14ac:dyDescent="0.3">
      <c r="A191" s="25" t="s">
        <v>859</v>
      </c>
      <c r="B191" s="30" t="s">
        <v>163</v>
      </c>
      <c r="C191" s="25" t="s">
        <v>174</v>
      </c>
      <c r="D191" s="29"/>
      <c r="E191" s="19" t="s">
        <v>860</v>
      </c>
      <c r="F191" s="1" t="s">
        <v>861</v>
      </c>
      <c r="G191" s="10">
        <v>43573</v>
      </c>
      <c r="H191" s="6">
        <v>44669</v>
      </c>
      <c r="I191" s="1">
        <v>7.0000000000000007E-2</v>
      </c>
      <c r="K191" s="1" t="s">
        <v>235</v>
      </c>
      <c r="L191" s="1" t="s">
        <v>228</v>
      </c>
      <c r="O191" s="1" t="s">
        <v>185</v>
      </c>
      <c r="S191" s="1" t="s">
        <v>412</v>
      </c>
      <c r="T191" s="1">
        <v>1</v>
      </c>
      <c r="U191" s="1">
        <v>1</v>
      </c>
      <c r="V191" s="1">
        <v>0</v>
      </c>
      <c r="W191" s="1">
        <v>0</v>
      </c>
      <c r="X191" s="1">
        <v>0</v>
      </c>
      <c r="Y191" s="1">
        <v>0</v>
      </c>
      <c r="Z191" s="1">
        <v>0</v>
      </c>
      <c r="AB191" s="1">
        <v>0</v>
      </c>
      <c r="AF191" s="52">
        <f t="shared" si="2"/>
        <v>0</v>
      </c>
      <c r="AG191" s="54">
        <v>0</v>
      </c>
      <c r="AH191" s="54">
        <v>0</v>
      </c>
      <c r="AI191" s="54">
        <v>0</v>
      </c>
      <c r="AJ191" s="9"/>
      <c r="AK191" s="1"/>
      <c r="AL191" s="1"/>
      <c r="AM191" s="1"/>
      <c r="AN191" s="1"/>
      <c r="AO191" s="1" t="s">
        <v>743</v>
      </c>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ht="59.25" customHeight="1" x14ac:dyDescent="0.3">
      <c r="A192" s="30" t="s">
        <v>862</v>
      </c>
      <c r="B192" s="30" t="s">
        <v>163</v>
      </c>
      <c r="C192" s="25" t="s">
        <v>174</v>
      </c>
      <c r="D192" s="58" t="s">
        <v>863</v>
      </c>
      <c r="E192" s="75" t="s">
        <v>864</v>
      </c>
      <c r="F192" s="14" t="s">
        <v>865</v>
      </c>
      <c r="G192" s="22">
        <v>43581</v>
      </c>
      <c r="H192" s="6">
        <v>44677</v>
      </c>
      <c r="I192" s="1">
        <v>0.2</v>
      </c>
      <c r="K192" s="14" t="s">
        <v>248</v>
      </c>
      <c r="L192" s="14" t="s">
        <v>248</v>
      </c>
      <c r="M192" s="14"/>
      <c r="N192" s="14"/>
      <c r="O192" s="14"/>
      <c r="P192" s="14"/>
      <c r="Q192" s="14"/>
      <c r="S192" s="14" t="s">
        <v>186</v>
      </c>
      <c r="T192" s="1">
        <v>1</v>
      </c>
      <c r="U192" s="1">
        <v>0</v>
      </c>
      <c r="V192" s="1">
        <v>0</v>
      </c>
      <c r="W192" s="1">
        <v>0</v>
      </c>
      <c r="X192" s="1">
        <v>1</v>
      </c>
      <c r="Y192" s="1">
        <v>1</v>
      </c>
      <c r="Z192" s="1">
        <v>0</v>
      </c>
      <c r="AB192" s="1">
        <v>0</v>
      </c>
      <c r="AF192" s="52">
        <f t="shared" si="2"/>
        <v>0</v>
      </c>
      <c r="AG192" s="54">
        <v>0</v>
      </c>
      <c r="AH192" s="54">
        <v>0</v>
      </c>
      <c r="AI192" s="54">
        <v>0</v>
      </c>
      <c r="AJ192" s="9"/>
      <c r="AK192" s="1"/>
      <c r="AL192" s="1"/>
      <c r="AM192" s="1">
        <v>1</v>
      </c>
      <c r="AN192" s="1"/>
      <c r="AO192" s="1" t="s">
        <v>186</v>
      </c>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ht="75" customHeight="1" x14ac:dyDescent="0.3">
      <c r="A193" s="25" t="s">
        <v>866</v>
      </c>
      <c r="B193" s="30" t="s">
        <v>163</v>
      </c>
      <c r="C193" s="25" t="s">
        <v>174</v>
      </c>
      <c r="D193" s="29"/>
      <c r="E193" s="19" t="s">
        <v>867</v>
      </c>
      <c r="F193" s="1" t="s">
        <v>868</v>
      </c>
      <c r="G193" s="10">
        <v>43587</v>
      </c>
      <c r="H193" s="6">
        <v>44683</v>
      </c>
      <c r="I193" s="1">
        <v>0.38</v>
      </c>
      <c r="K193" s="1" t="s">
        <v>222</v>
      </c>
      <c r="L193" s="1" t="s">
        <v>361</v>
      </c>
      <c r="S193" s="1" t="s">
        <v>186</v>
      </c>
      <c r="T193" s="1">
        <v>4</v>
      </c>
      <c r="U193" s="1">
        <v>0</v>
      </c>
      <c r="V193" s="1">
        <v>4</v>
      </c>
      <c r="W193" s="1">
        <v>0</v>
      </c>
      <c r="X193" s="1">
        <v>4</v>
      </c>
      <c r="Y193" s="1">
        <v>4</v>
      </c>
      <c r="Z193" s="1">
        <v>0</v>
      </c>
      <c r="AB193" s="1">
        <v>0</v>
      </c>
      <c r="AC193" s="19"/>
      <c r="AD193" s="19"/>
      <c r="AE193" s="19"/>
      <c r="AF193" s="52">
        <f t="shared" si="2"/>
        <v>0</v>
      </c>
      <c r="AG193" s="54">
        <v>0</v>
      </c>
      <c r="AH193" s="54">
        <v>0</v>
      </c>
      <c r="AI193" s="54">
        <v>0</v>
      </c>
      <c r="AJ193" s="9"/>
      <c r="AK193" s="1"/>
      <c r="AL193" s="1"/>
      <c r="AM193" s="1">
        <v>3</v>
      </c>
      <c r="AN193" s="1">
        <v>1</v>
      </c>
      <c r="AO193" s="1" t="s">
        <v>186</v>
      </c>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5"/>
      <c r="BO193" s="15"/>
      <c r="BP193" s="15"/>
      <c r="BQ193" s="15"/>
      <c r="BR193" s="15"/>
      <c r="BS193" s="15"/>
      <c r="BT193" s="15"/>
      <c r="BU193" s="15"/>
    </row>
    <row r="194" spans="1:73" ht="75" customHeight="1" x14ac:dyDescent="0.3">
      <c r="A194" s="25" t="s">
        <v>869</v>
      </c>
      <c r="B194" s="30" t="s">
        <v>163</v>
      </c>
      <c r="C194" s="25" t="s">
        <v>174</v>
      </c>
      <c r="D194" s="29"/>
      <c r="E194" s="19" t="s">
        <v>870</v>
      </c>
      <c r="F194" s="1" t="s">
        <v>871</v>
      </c>
      <c r="G194" s="10">
        <v>43588</v>
      </c>
      <c r="H194" s="6">
        <v>44684</v>
      </c>
      <c r="I194" s="1">
        <v>0.35</v>
      </c>
      <c r="K194" s="1" t="s">
        <v>450</v>
      </c>
      <c r="L194" s="1" t="s">
        <v>218</v>
      </c>
      <c r="M194" s="4" t="s">
        <v>169</v>
      </c>
      <c r="N194" s="4"/>
      <c r="O194" s="1" t="s">
        <v>185</v>
      </c>
      <c r="S194" s="1" t="s">
        <v>412</v>
      </c>
      <c r="T194" s="1">
        <v>1</v>
      </c>
      <c r="U194" s="1">
        <v>1</v>
      </c>
      <c r="V194" s="1">
        <v>0</v>
      </c>
      <c r="W194" s="1">
        <v>0</v>
      </c>
      <c r="X194" s="1">
        <v>0</v>
      </c>
      <c r="Y194" s="1">
        <v>0</v>
      </c>
      <c r="Z194" s="1">
        <v>0</v>
      </c>
      <c r="AB194" s="1">
        <v>0</v>
      </c>
      <c r="AC194" s="9"/>
      <c r="AD194" s="9"/>
      <c r="AE194" s="9"/>
      <c r="AF194" s="52">
        <f t="shared" si="2"/>
        <v>0</v>
      </c>
      <c r="AG194" s="54">
        <v>0</v>
      </c>
      <c r="AH194" s="54">
        <v>0</v>
      </c>
      <c r="AI194" s="54">
        <v>0</v>
      </c>
      <c r="AJ194" s="9"/>
      <c r="AK194" s="4"/>
      <c r="AL194" s="4"/>
      <c r="AM194" s="4"/>
      <c r="AN194" s="4"/>
      <c r="AO194" s="1" t="s">
        <v>350</v>
      </c>
    </row>
    <row r="195" spans="1:73" ht="62.25" customHeight="1" x14ac:dyDescent="0.3">
      <c r="A195" s="24" t="s">
        <v>872</v>
      </c>
      <c r="B195" s="30" t="s">
        <v>163</v>
      </c>
      <c r="C195" s="25" t="s">
        <v>174</v>
      </c>
      <c r="D195" s="29">
        <v>200000911785</v>
      </c>
      <c r="E195" s="48" t="s">
        <v>873</v>
      </c>
      <c r="F195" s="4" t="s">
        <v>874</v>
      </c>
      <c r="G195" s="5">
        <v>43602</v>
      </c>
      <c r="H195" s="12">
        <v>44698</v>
      </c>
      <c r="I195" s="9">
        <v>0.02</v>
      </c>
      <c r="J195" s="9"/>
      <c r="K195" s="4" t="s">
        <v>57</v>
      </c>
      <c r="L195" s="4" t="s">
        <v>646</v>
      </c>
      <c r="M195" s="4"/>
      <c r="N195" s="4"/>
      <c r="O195" s="4"/>
      <c r="P195" s="4"/>
      <c r="Q195" s="4"/>
      <c r="S195" s="4" t="s">
        <v>412</v>
      </c>
      <c r="T195" s="1">
        <v>1</v>
      </c>
      <c r="U195" s="1">
        <v>0</v>
      </c>
      <c r="V195" s="1">
        <v>1</v>
      </c>
      <c r="W195" s="1">
        <v>0</v>
      </c>
      <c r="X195" s="1">
        <v>0</v>
      </c>
      <c r="Y195" s="1">
        <v>0</v>
      </c>
      <c r="Z195" s="1">
        <v>0</v>
      </c>
      <c r="AB195" s="9">
        <v>1</v>
      </c>
      <c r="AC195" s="20"/>
      <c r="AD195" s="20"/>
      <c r="AE195" s="20"/>
      <c r="AF195" s="52">
        <f t="shared" ref="AF195:AF257" si="3">SUM(Z195+AA195+AB195+AC195+AD195+AE195)</f>
        <v>1</v>
      </c>
      <c r="AG195" s="54">
        <v>0</v>
      </c>
      <c r="AH195" s="54">
        <v>0</v>
      </c>
      <c r="AI195" s="54">
        <v>0</v>
      </c>
      <c r="AJ195" s="9"/>
      <c r="AO195" s="1" t="s">
        <v>847</v>
      </c>
      <c r="BN195" s="16"/>
      <c r="BO195" s="16"/>
      <c r="BP195" s="16"/>
      <c r="BQ195" s="16"/>
      <c r="BR195" s="16"/>
      <c r="BS195" s="16"/>
      <c r="BT195" s="16"/>
      <c r="BU195" s="16"/>
    </row>
    <row r="196" spans="1:73" ht="54" customHeight="1" x14ac:dyDescent="0.3">
      <c r="A196" s="24" t="s">
        <v>875</v>
      </c>
      <c r="B196" s="25" t="s">
        <v>163</v>
      </c>
      <c r="C196" s="25" t="s">
        <v>174</v>
      </c>
      <c r="D196" s="57"/>
      <c r="E196" s="48" t="s">
        <v>876</v>
      </c>
      <c r="F196" s="4" t="s">
        <v>877</v>
      </c>
      <c r="G196" s="5">
        <v>43606</v>
      </c>
      <c r="H196" s="6">
        <v>44702</v>
      </c>
      <c r="I196" s="1">
        <v>0.13</v>
      </c>
      <c r="K196" s="4" t="s">
        <v>190</v>
      </c>
      <c r="L196" s="4" t="s">
        <v>177</v>
      </c>
      <c r="M196" s="4"/>
      <c r="N196" s="4"/>
      <c r="O196" s="4"/>
      <c r="P196" s="4"/>
      <c r="Q196" s="4"/>
      <c r="R196" s="4" t="s">
        <v>240</v>
      </c>
      <c r="S196" s="1" t="s">
        <v>186</v>
      </c>
      <c r="T196" s="1">
        <v>1</v>
      </c>
      <c r="U196" s="4">
        <v>0</v>
      </c>
      <c r="V196" s="4">
        <v>0</v>
      </c>
      <c r="W196" s="4">
        <v>0</v>
      </c>
      <c r="X196" s="7">
        <v>1</v>
      </c>
      <c r="Y196" s="7">
        <v>1</v>
      </c>
      <c r="Z196" s="4"/>
      <c r="AF196" s="52">
        <f t="shared" si="3"/>
        <v>0</v>
      </c>
      <c r="AG196" s="54">
        <v>0</v>
      </c>
      <c r="AH196" s="54">
        <v>0</v>
      </c>
      <c r="AI196" s="54">
        <v>0</v>
      </c>
      <c r="AJ196" s="7"/>
      <c r="AK196" s="1"/>
      <c r="AL196" s="1">
        <v>1</v>
      </c>
      <c r="AM196" s="1"/>
      <c r="AN196" s="1"/>
      <c r="AO196" s="1" t="s">
        <v>186</v>
      </c>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s="20" customFormat="1" ht="60.75" customHeight="1" x14ac:dyDescent="0.3">
      <c r="A197" s="25" t="s">
        <v>878</v>
      </c>
      <c r="B197" s="30" t="s">
        <v>163</v>
      </c>
      <c r="C197" s="25" t="s">
        <v>174</v>
      </c>
      <c r="D197" s="29"/>
      <c r="E197" s="19" t="s">
        <v>879</v>
      </c>
      <c r="F197" s="1" t="s">
        <v>880</v>
      </c>
      <c r="G197" s="6">
        <v>43619</v>
      </c>
      <c r="H197" s="6">
        <v>44715</v>
      </c>
      <c r="I197" s="1">
        <v>0.02</v>
      </c>
      <c r="J197" s="1"/>
      <c r="K197" s="1" t="s">
        <v>248</v>
      </c>
      <c r="L197" s="1" t="s">
        <v>248</v>
      </c>
      <c r="M197" s="1"/>
      <c r="N197" s="1"/>
      <c r="O197" s="1"/>
      <c r="P197" s="1"/>
      <c r="Q197" s="1"/>
      <c r="R197" s="1"/>
      <c r="S197" s="1" t="s">
        <v>186</v>
      </c>
      <c r="T197" s="1">
        <v>1</v>
      </c>
      <c r="U197" s="1">
        <v>0</v>
      </c>
      <c r="V197" s="1">
        <v>1</v>
      </c>
      <c r="W197" s="1">
        <v>0</v>
      </c>
      <c r="X197" s="1">
        <v>1</v>
      </c>
      <c r="Y197" s="1">
        <v>1</v>
      </c>
      <c r="Z197" s="1">
        <v>0</v>
      </c>
      <c r="AA197" s="1"/>
      <c r="AB197" s="1">
        <v>0</v>
      </c>
      <c r="AC197" s="1"/>
      <c r="AD197" s="1"/>
      <c r="AE197" s="1"/>
      <c r="AF197" s="52">
        <f t="shared" si="3"/>
        <v>0</v>
      </c>
      <c r="AG197" s="54">
        <v>0</v>
      </c>
      <c r="AH197" s="54">
        <v>0</v>
      </c>
      <c r="AI197" s="54">
        <v>0</v>
      </c>
      <c r="AJ197" s="9"/>
      <c r="AK197" s="1"/>
      <c r="AL197" s="1"/>
      <c r="AM197" s="1"/>
      <c r="AN197" s="1">
        <v>1</v>
      </c>
      <c r="AO197" s="1" t="s">
        <v>186</v>
      </c>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ht="73.5" customHeight="1" x14ac:dyDescent="0.3">
      <c r="A198" s="25" t="s">
        <v>881</v>
      </c>
      <c r="B198" s="24" t="s">
        <v>289</v>
      </c>
      <c r="C198" s="25" t="s">
        <v>174</v>
      </c>
      <c r="D198" s="29"/>
      <c r="E198" s="19" t="s">
        <v>882</v>
      </c>
      <c r="F198" s="1" t="s">
        <v>883</v>
      </c>
      <c r="G198" s="10">
        <v>43620</v>
      </c>
      <c r="H198" s="6">
        <v>44716</v>
      </c>
      <c r="I198" s="1">
        <v>0.03</v>
      </c>
      <c r="K198" s="1" t="s">
        <v>57</v>
      </c>
      <c r="L198" s="1" t="s">
        <v>57</v>
      </c>
      <c r="R198" s="1" t="s">
        <v>593</v>
      </c>
      <c r="S198" s="4" t="s">
        <v>186</v>
      </c>
      <c r="T198" s="1">
        <v>1</v>
      </c>
      <c r="U198" s="1">
        <v>0</v>
      </c>
      <c r="V198" s="7">
        <v>0</v>
      </c>
      <c r="W198" s="4">
        <v>0</v>
      </c>
      <c r="X198" s="1">
        <v>1</v>
      </c>
      <c r="Y198" s="1">
        <v>1</v>
      </c>
      <c r="AC198" s="9"/>
      <c r="AD198" s="9"/>
      <c r="AE198" s="9"/>
      <c r="AF198" s="52">
        <f t="shared" si="3"/>
        <v>0</v>
      </c>
      <c r="AG198" s="54">
        <v>0</v>
      </c>
      <c r="AH198" s="54">
        <v>0</v>
      </c>
      <c r="AI198" s="54">
        <v>0</v>
      </c>
      <c r="AJ198" s="9"/>
      <c r="AK198" s="1"/>
      <c r="AL198" s="1">
        <v>1</v>
      </c>
      <c r="AM198" s="1"/>
      <c r="AN198" s="1"/>
      <c r="AO198" s="1" t="s">
        <v>186</v>
      </c>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s="20" customFormat="1" ht="90.75" customHeight="1" x14ac:dyDescent="0.3">
      <c r="A199" s="24" t="s">
        <v>884</v>
      </c>
      <c r="B199" s="30" t="s">
        <v>163</v>
      </c>
      <c r="C199" s="25" t="s">
        <v>174</v>
      </c>
      <c r="D199" s="29">
        <v>10014001710</v>
      </c>
      <c r="E199" s="48" t="s">
        <v>885</v>
      </c>
      <c r="F199" s="4" t="s">
        <v>886</v>
      </c>
      <c r="G199" s="5">
        <v>43620</v>
      </c>
      <c r="H199" s="6">
        <v>44716</v>
      </c>
      <c r="I199" s="1">
        <v>0.3</v>
      </c>
      <c r="J199" s="1"/>
      <c r="K199" s="4" t="s">
        <v>313</v>
      </c>
      <c r="L199" s="4" t="s">
        <v>313</v>
      </c>
      <c r="M199" s="4"/>
      <c r="N199" s="4"/>
      <c r="O199" s="4"/>
      <c r="P199" s="4"/>
      <c r="Q199" s="4"/>
      <c r="R199" s="4"/>
      <c r="S199" s="1" t="s">
        <v>412</v>
      </c>
      <c r="T199" s="1">
        <v>2</v>
      </c>
      <c r="U199" s="1">
        <v>0</v>
      </c>
      <c r="V199" s="1">
        <v>2</v>
      </c>
      <c r="W199" s="1">
        <v>0</v>
      </c>
      <c r="X199" s="1">
        <v>0</v>
      </c>
      <c r="Y199" s="1">
        <v>0</v>
      </c>
      <c r="Z199" s="1">
        <v>0</v>
      </c>
      <c r="AA199" s="1"/>
      <c r="AB199" s="1">
        <v>2</v>
      </c>
      <c r="AC199" s="19"/>
      <c r="AD199" s="19"/>
      <c r="AE199" s="19"/>
      <c r="AF199" s="52">
        <f t="shared" si="3"/>
        <v>2</v>
      </c>
      <c r="AG199" s="54">
        <v>0</v>
      </c>
      <c r="AH199" s="54">
        <v>0</v>
      </c>
      <c r="AI199" s="54">
        <v>0</v>
      </c>
      <c r="AJ199" s="9"/>
      <c r="AK199" s="1"/>
      <c r="AL199" s="1"/>
      <c r="AM199" s="1"/>
      <c r="AN199" s="1"/>
      <c r="AO199" s="1" t="s">
        <v>847</v>
      </c>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5"/>
      <c r="BO199" s="15"/>
      <c r="BP199" s="15"/>
      <c r="BQ199" s="15"/>
      <c r="BR199" s="15"/>
      <c r="BS199" s="15"/>
      <c r="BT199" s="15"/>
      <c r="BU199" s="15"/>
    </row>
    <row r="200" spans="1:73" ht="90.75" customHeight="1" x14ac:dyDescent="0.3">
      <c r="A200" s="30" t="s">
        <v>887</v>
      </c>
      <c r="B200" s="30" t="s">
        <v>163</v>
      </c>
      <c r="C200" s="25" t="s">
        <v>174</v>
      </c>
      <c r="D200" s="58"/>
      <c r="E200" s="75" t="s">
        <v>888</v>
      </c>
      <c r="F200" s="14" t="s">
        <v>632</v>
      </c>
      <c r="G200" s="22">
        <v>43622</v>
      </c>
      <c r="H200" s="6">
        <v>44718</v>
      </c>
      <c r="I200" s="1">
        <v>0.1</v>
      </c>
      <c r="K200" s="14" t="s">
        <v>313</v>
      </c>
      <c r="L200" s="14" t="s">
        <v>313</v>
      </c>
      <c r="M200" s="14"/>
      <c r="N200" s="14"/>
      <c r="O200" s="14" t="s">
        <v>185</v>
      </c>
      <c r="P200" s="14"/>
      <c r="Q200" s="14"/>
      <c r="S200" s="14" t="s">
        <v>186</v>
      </c>
      <c r="T200" s="1">
        <v>1</v>
      </c>
      <c r="U200" s="1">
        <v>1</v>
      </c>
      <c r="V200" s="1">
        <v>0</v>
      </c>
      <c r="W200" s="1">
        <v>0</v>
      </c>
      <c r="X200" s="1">
        <v>1</v>
      </c>
      <c r="Y200" s="1">
        <v>0</v>
      </c>
      <c r="Z200" s="1">
        <v>0</v>
      </c>
      <c r="AB200" s="1">
        <v>0</v>
      </c>
      <c r="AF200" s="52">
        <f t="shared" si="3"/>
        <v>0</v>
      </c>
      <c r="AG200" s="54">
        <v>0</v>
      </c>
      <c r="AH200" s="54">
        <v>0</v>
      </c>
      <c r="AI200" s="54">
        <v>0</v>
      </c>
      <c r="AJ200" s="9"/>
      <c r="AK200" s="1"/>
      <c r="AL200" s="1"/>
      <c r="AM200" s="1"/>
      <c r="AN200" s="1"/>
      <c r="AO200" s="1" t="s">
        <v>186</v>
      </c>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ht="90.75" customHeight="1" x14ac:dyDescent="0.3">
      <c r="A201" s="24" t="s">
        <v>889</v>
      </c>
      <c r="B201" s="30" t="s">
        <v>163</v>
      </c>
      <c r="C201" s="25" t="s">
        <v>174</v>
      </c>
      <c r="D201" s="29"/>
      <c r="E201" s="48" t="s">
        <v>890</v>
      </c>
      <c r="F201" s="48" t="s">
        <v>891</v>
      </c>
      <c r="G201" s="49">
        <v>43636</v>
      </c>
      <c r="H201" s="51">
        <v>44732</v>
      </c>
      <c r="I201" s="19">
        <v>0.34</v>
      </c>
      <c r="J201" s="19"/>
      <c r="K201" s="48" t="s">
        <v>167</v>
      </c>
      <c r="L201" s="48" t="s">
        <v>168</v>
      </c>
      <c r="M201" s="48"/>
      <c r="N201" s="48"/>
      <c r="O201" s="48"/>
      <c r="P201" s="48"/>
      <c r="Q201" s="48"/>
      <c r="R201" s="48"/>
      <c r="S201" s="19" t="s">
        <v>412</v>
      </c>
      <c r="T201" s="19">
        <v>2</v>
      </c>
      <c r="U201" s="19">
        <v>0</v>
      </c>
      <c r="V201" s="19">
        <v>2</v>
      </c>
      <c r="W201" s="19">
        <v>0</v>
      </c>
      <c r="X201" s="19">
        <v>0</v>
      </c>
      <c r="Y201" s="19">
        <v>0</v>
      </c>
      <c r="Z201" s="19">
        <v>0</v>
      </c>
      <c r="AA201" s="19">
        <v>0</v>
      </c>
      <c r="AB201" s="19">
        <v>2</v>
      </c>
      <c r="AC201" s="19"/>
      <c r="AD201" s="19"/>
      <c r="AE201" s="19"/>
      <c r="AF201" s="52">
        <f t="shared" si="3"/>
        <v>2</v>
      </c>
      <c r="AG201" s="54">
        <v>0</v>
      </c>
      <c r="AH201" s="54">
        <v>0</v>
      </c>
      <c r="AI201" s="54">
        <v>0</v>
      </c>
      <c r="AJ201" s="20"/>
      <c r="AK201" s="19"/>
      <c r="AL201" s="19"/>
      <c r="AM201" s="19"/>
      <c r="AN201" s="19"/>
      <c r="AO201" s="19" t="s">
        <v>892</v>
      </c>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row>
    <row r="202" spans="1:73" s="13" customFormat="1" ht="82.5" customHeight="1" x14ac:dyDescent="0.3">
      <c r="A202" s="24" t="s">
        <v>893</v>
      </c>
      <c r="B202" s="30" t="s">
        <v>163</v>
      </c>
      <c r="C202" s="25" t="s">
        <v>174</v>
      </c>
      <c r="D202" s="29"/>
      <c r="E202" s="48" t="s">
        <v>894</v>
      </c>
      <c r="F202" s="4" t="s">
        <v>895</v>
      </c>
      <c r="G202" s="5">
        <v>43636</v>
      </c>
      <c r="H202" s="6">
        <v>44732</v>
      </c>
      <c r="I202" s="1">
        <v>0.06</v>
      </c>
      <c r="J202" s="1"/>
      <c r="K202" s="4" t="s">
        <v>222</v>
      </c>
      <c r="L202" s="4" t="s">
        <v>361</v>
      </c>
      <c r="M202" s="4"/>
      <c r="N202" s="4"/>
      <c r="O202" s="4"/>
      <c r="P202" s="4"/>
      <c r="Q202" s="4"/>
      <c r="R202" s="4"/>
      <c r="S202" s="1" t="s">
        <v>170</v>
      </c>
      <c r="T202" s="1">
        <v>1</v>
      </c>
      <c r="U202" s="1">
        <v>0</v>
      </c>
      <c r="V202" s="1">
        <v>1</v>
      </c>
      <c r="W202" s="1">
        <v>1</v>
      </c>
      <c r="X202" s="1">
        <v>0</v>
      </c>
      <c r="Y202" s="1">
        <v>0</v>
      </c>
      <c r="Z202" s="1">
        <v>0</v>
      </c>
      <c r="AA202" s="1">
        <v>1</v>
      </c>
      <c r="AB202" s="1">
        <v>0</v>
      </c>
      <c r="AC202" s="1"/>
      <c r="AD202" s="1"/>
      <c r="AE202" s="1"/>
      <c r="AF202" s="52">
        <f t="shared" si="3"/>
        <v>1</v>
      </c>
      <c r="AG202" s="54">
        <v>0</v>
      </c>
      <c r="AH202" s="54">
        <v>0</v>
      </c>
      <c r="AI202" s="54">
        <v>0</v>
      </c>
      <c r="AJ202" s="9"/>
      <c r="AK202" s="1"/>
      <c r="AL202" s="1"/>
      <c r="AM202" s="1"/>
      <c r="AN202" s="1"/>
      <c r="AO202" s="1" t="s">
        <v>896</v>
      </c>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ht="63.75" customHeight="1" x14ac:dyDescent="0.3">
      <c r="A203" s="24" t="s">
        <v>897</v>
      </c>
      <c r="B203" s="30" t="s">
        <v>163</v>
      </c>
      <c r="C203" s="25" t="s">
        <v>174</v>
      </c>
      <c r="D203" s="29">
        <v>100091256580</v>
      </c>
      <c r="E203" s="48" t="s">
        <v>898</v>
      </c>
      <c r="F203" s="4" t="s">
        <v>899</v>
      </c>
      <c r="G203" s="5">
        <v>43636</v>
      </c>
      <c r="H203" s="6">
        <v>44732</v>
      </c>
      <c r="I203" s="1">
        <v>0.27</v>
      </c>
      <c r="K203" s="4" t="s">
        <v>342</v>
      </c>
      <c r="L203" s="4" t="s">
        <v>177</v>
      </c>
      <c r="M203" s="4"/>
      <c r="N203" s="4"/>
      <c r="O203" s="4" t="s">
        <v>185</v>
      </c>
      <c r="P203" s="233" t="s">
        <v>950</v>
      </c>
      <c r="Q203" s="4"/>
      <c r="R203" s="4"/>
      <c r="S203" s="1" t="s">
        <v>186</v>
      </c>
      <c r="T203" s="1">
        <v>1</v>
      </c>
      <c r="U203" s="1">
        <v>1</v>
      </c>
      <c r="V203" s="1">
        <v>0</v>
      </c>
      <c r="W203" s="1">
        <v>0</v>
      </c>
      <c r="X203" s="1">
        <v>1</v>
      </c>
      <c r="Y203" s="1">
        <v>0</v>
      </c>
      <c r="Z203" s="1">
        <v>0</v>
      </c>
      <c r="AB203" s="1">
        <v>0</v>
      </c>
      <c r="AF203" s="52">
        <f t="shared" si="3"/>
        <v>0</v>
      </c>
      <c r="AG203" s="54">
        <v>0</v>
      </c>
      <c r="AH203" s="54">
        <v>0</v>
      </c>
      <c r="AI203" s="54">
        <v>0</v>
      </c>
      <c r="AJ203" s="9"/>
      <c r="AK203" s="1"/>
      <c r="AL203" s="1"/>
      <c r="AM203" s="1"/>
      <c r="AN203" s="1"/>
      <c r="AO203" s="1" t="s">
        <v>186</v>
      </c>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s="16" customFormat="1" ht="72" customHeight="1" x14ac:dyDescent="0.3">
      <c r="A204" s="27" t="s">
        <v>900</v>
      </c>
      <c r="B204" s="30" t="s">
        <v>440</v>
      </c>
      <c r="C204" s="25" t="s">
        <v>174</v>
      </c>
      <c r="D204" s="29"/>
      <c r="E204" s="19" t="s">
        <v>901</v>
      </c>
      <c r="F204" s="1" t="s">
        <v>902</v>
      </c>
      <c r="G204" s="10">
        <v>43637</v>
      </c>
      <c r="H204" s="6">
        <v>44733</v>
      </c>
      <c r="I204" s="1">
        <v>0.09</v>
      </c>
      <c r="J204" s="1"/>
      <c r="K204" s="1" t="s">
        <v>168</v>
      </c>
      <c r="L204" s="1" t="s">
        <v>168</v>
      </c>
      <c r="M204" s="1"/>
      <c r="N204" s="1"/>
      <c r="O204" s="1"/>
      <c r="P204" s="1"/>
      <c r="Q204" s="1"/>
      <c r="R204" s="1"/>
      <c r="S204" s="1" t="s">
        <v>412</v>
      </c>
      <c r="T204" s="1">
        <v>2</v>
      </c>
      <c r="U204" s="1">
        <v>0</v>
      </c>
      <c r="V204" s="1">
        <v>2</v>
      </c>
      <c r="W204" s="1">
        <v>0</v>
      </c>
      <c r="X204" s="1">
        <v>0</v>
      </c>
      <c r="Y204" s="1">
        <v>0</v>
      </c>
      <c r="Z204" s="1">
        <v>0</v>
      </c>
      <c r="AA204" s="1"/>
      <c r="AB204" s="1">
        <v>0</v>
      </c>
      <c r="AC204" s="9">
        <v>2</v>
      </c>
      <c r="AD204" s="9"/>
      <c r="AE204" s="9"/>
      <c r="AF204" s="52">
        <f t="shared" si="3"/>
        <v>2</v>
      </c>
      <c r="AG204" s="54">
        <v>0</v>
      </c>
      <c r="AH204" s="54">
        <v>0</v>
      </c>
      <c r="AI204" s="54">
        <v>0</v>
      </c>
      <c r="AJ204" s="9"/>
      <c r="AK204" s="4"/>
      <c r="AL204" s="4"/>
      <c r="AM204" s="4"/>
      <c r="AN204" s="4"/>
      <c r="AO204" s="1" t="s">
        <v>903</v>
      </c>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row>
    <row r="205" spans="1:73" ht="45.75" customHeight="1" x14ac:dyDescent="0.3">
      <c r="A205" s="27" t="s">
        <v>904</v>
      </c>
      <c r="B205" s="30" t="s">
        <v>163</v>
      </c>
      <c r="C205" s="25" t="s">
        <v>174</v>
      </c>
      <c r="D205" s="61"/>
      <c r="E205" s="69" t="s">
        <v>905</v>
      </c>
      <c r="F205" s="11" t="s">
        <v>906</v>
      </c>
      <c r="G205" s="35">
        <v>43643</v>
      </c>
      <c r="H205" s="39">
        <v>44739</v>
      </c>
      <c r="I205" s="11">
        <v>0.01</v>
      </c>
      <c r="J205" s="11"/>
      <c r="K205" s="11" t="s">
        <v>222</v>
      </c>
      <c r="L205" s="40" t="s">
        <v>223</v>
      </c>
      <c r="M205" s="40"/>
      <c r="N205" s="40"/>
      <c r="O205" s="40"/>
      <c r="P205" s="40"/>
      <c r="Q205" s="40"/>
      <c r="R205" s="11"/>
      <c r="S205" s="11" t="s">
        <v>186</v>
      </c>
      <c r="T205" s="11">
        <v>1</v>
      </c>
      <c r="U205" s="11">
        <v>0</v>
      </c>
      <c r="V205" s="11">
        <v>1</v>
      </c>
      <c r="W205" s="1">
        <v>0</v>
      </c>
      <c r="X205" s="11">
        <v>1</v>
      </c>
      <c r="Y205" s="11">
        <v>1</v>
      </c>
      <c r="Z205" s="11">
        <v>0</v>
      </c>
      <c r="AA205" s="11">
        <v>0</v>
      </c>
      <c r="AB205" s="11"/>
      <c r="AC205" s="7"/>
      <c r="AD205" s="7"/>
      <c r="AE205" s="7"/>
      <c r="AF205" s="52">
        <f t="shared" si="3"/>
        <v>0</v>
      </c>
      <c r="AG205" s="54">
        <v>0</v>
      </c>
      <c r="AH205" s="54">
        <v>0</v>
      </c>
      <c r="AI205" s="54">
        <v>0</v>
      </c>
      <c r="AJ205" s="9"/>
      <c r="AK205" s="7"/>
      <c r="AL205" s="7"/>
      <c r="AM205" s="7">
        <v>1</v>
      </c>
      <c r="AN205" s="7"/>
      <c r="AO205" s="1" t="s">
        <v>186</v>
      </c>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row>
    <row r="206" spans="1:73" ht="58.5" customHeight="1" x14ac:dyDescent="0.3">
      <c r="A206" s="24" t="s">
        <v>907</v>
      </c>
      <c r="B206" s="30" t="s">
        <v>163</v>
      </c>
      <c r="C206" s="25" t="s">
        <v>174</v>
      </c>
      <c r="D206" s="29"/>
      <c r="E206" s="48" t="s">
        <v>908</v>
      </c>
      <c r="F206" s="4" t="s">
        <v>909</v>
      </c>
      <c r="G206" s="5">
        <v>43664</v>
      </c>
      <c r="H206" s="6">
        <v>44760</v>
      </c>
      <c r="I206" s="1">
        <v>0.46</v>
      </c>
      <c r="K206" s="4" t="s">
        <v>222</v>
      </c>
      <c r="L206" s="4" t="s">
        <v>361</v>
      </c>
      <c r="M206" s="4"/>
      <c r="N206" s="4"/>
      <c r="O206" s="4"/>
      <c r="P206" s="4"/>
      <c r="Q206" s="4"/>
      <c r="R206" s="4"/>
      <c r="S206" s="1" t="s">
        <v>170</v>
      </c>
      <c r="T206" s="1">
        <v>1</v>
      </c>
      <c r="U206" s="1">
        <v>0</v>
      </c>
      <c r="V206" s="1">
        <v>1</v>
      </c>
      <c r="W206" s="1">
        <v>1</v>
      </c>
      <c r="X206" s="1">
        <v>0</v>
      </c>
      <c r="Y206" s="1">
        <v>0</v>
      </c>
      <c r="Z206" s="1">
        <v>0</v>
      </c>
      <c r="AA206" s="1">
        <v>1</v>
      </c>
      <c r="AB206" s="1">
        <v>0</v>
      </c>
      <c r="AF206" s="52">
        <f t="shared" si="3"/>
        <v>1</v>
      </c>
      <c r="AG206" s="54">
        <v>0</v>
      </c>
      <c r="AH206" s="54">
        <v>0</v>
      </c>
      <c r="AI206" s="54">
        <v>0</v>
      </c>
      <c r="AJ206" s="9"/>
      <c r="AK206" s="1"/>
      <c r="AL206" s="1"/>
      <c r="AM206" s="1"/>
      <c r="AN206" s="1"/>
      <c r="AO206" s="1" t="s">
        <v>910</v>
      </c>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ht="75.75" customHeight="1" x14ac:dyDescent="0.3">
      <c r="A207" s="30" t="s">
        <v>911</v>
      </c>
      <c r="B207" s="30" t="s">
        <v>163</v>
      </c>
      <c r="C207" s="25" t="s">
        <v>174</v>
      </c>
      <c r="D207" s="58" t="s">
        <v>912</v>
      </c>
      <c r="E207" s="75" t="s">
        <v>913</v>
      </c>
      <c r="F207" s="14" t="s">
        <v>350</v>
      </c>
      <c r="G207" s="22">
        <v>43684</v>
      </c>
      <c r="H207" s="6">
        <v>44780</v>
      </c>
      <c r="I207" s="1">
        <v>1.7</v>
      </c>
      <c r="K207" s="14" t="s">
        <v>558</v>
      </c>
      <c r="L207" s="14" t="s">
        <v>228</v>
      </c>
      <c r="M207" s="14"/>
      <c r="N207" s="14"/>
      <c r="O207" s="14" t="s">
        <v>185</v>
      </c>
      <c r="P207" s="14"/>
      <c r="Q207" s="14"/>
      <c r="S207" s="14" t="s">
        <v>412</v>
      </c>
      <c r="T207" s="1">
        <v>1</v>
      </c>
      <c r="U207" s="1">
        <v>1</v>
      </c>
      <c r="V207" s="1">
        <v>0</v>
      </c>
      <c r="W207" s="1">
        <v>0</v>
      </c>
      <c r="X207" s="1">
        <v>0</v>
      </c>
      <c r="Y207" s="1">
        <v>0</v>
      </c>
      <c r="Z207" s="1">
        <v>0</v>
      </c>
      <c r="AB207" s="1">
        <v>0</v>
      </c>
      <c r="AF207" s="52">
        <f t="shared" si="3"/>
        <v>0</v>
      </c>
      <c r="AG207" s="54">
        <v>0</v>
      </c>
      <c r="AH207" s="54">
        <v>0</v>
      </c>
      <c r="AI207" s="54">
        <v>0</v>
      </c>
      <c r="AJ207" s="9"/>
      <c r="AK207" s="1"/>
      <c r="AL207" s="1"/>
      <c r="AM207" s="1"/>
      <c r="AN207" s="1"/>
      <c r="AO207" s="1" t="s">
        <v>914</v>
      </c>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s="1" customFormat="1" ht="54.75" customHeight="1" x14ac:dyDescent="0.3">
      <c r="A208" s="27" t="s">
        <v>915</v>
      </c>
      <c r="B208" s="30" t="s">
        <v>163</v>
      </c>
      <c r="C208" s="25" t="s">
        <v>174</v>
      </c>
      <c r="D208" s="29"/>
      <c r="E208" s="19" t="s">
        <v>916</v>
      </c>
      <c r="F208" s="1" t="s">
        <v>917</v>
      </c>
      <c r="G208" s="10">
        <v>43696</v>
      </c>
      <c r="H208" s="6">
        <v>44791</v>
      </c>
      <c r="I208" s="1">
        <v>0.06</v>
      </c>
      <c r="K208" s="1" t="s">
        <v>177</v>
      </c>
      <c r="L208" s="1" t="s">
        <v>177</v>
      </c>
      <c r="S208" s="1" t="s">
        <v>186</v>
      </c>
      <c r="T208" s="1">
        <v>1</v>
      </c>
      <c r="U208" s="1">
        <v>0</v>
      </c>
      <c r="V208" s="1">
        <v>1</v>
      </c>
      <c r="W208" s="1">
        <v>0</v>
      </c>
      <c r="X208" s="1">
        <v>1</v>
      </c>
      <c r="Y208" s="1">
        <v>1</v>
      </c>
      <c r="Z208" s="1">
        <v>0</v>
      </c>
      <c r="AA208" s="1">
        <v>0</v>
      </c>
      <c r="AB208" s="1">
        <v>0</v>
      </c>
      <c r="AF208" s="52">
        <f t="shared" si="3"/>
        <v>0</v>
      </c>
      <c r="AG208" s="54">
        <v>0</v>
      </c>
      <c r="AH208" s="54">
        <v>0</v>
      </c>
      <c r="AI208" s="54">
        <v>0</v>
      </c>
      <c r="AJ208" s="9"/>
      <c r="AN208" s="1">
        <v>1</v>
      </c>
      <c r="AO208" s="1" t="s">
        <v>186</v>
      </c>
    </row>
    <row r="209" spans="1:73" ht="57.75" customHeight="1" x14ac:dyDescent="0.3">
      <c r="A209" s="25" t="s">
        <v>918</v>
      </c>
      <c r="B209" s="30" t="s">
        <v>289</v>
      </c>
      <c r="C209" s="25" t="s">
        <v>174</v>
      </c>
      <c r="D209" s="29">
        <v>10013995283</v>
      </c>
      <c r="E209" s="19" t="s">
        <v>919</v>
      </c>
      <c r="F209" s="1" t="s">
        <v>920</v>
      </c>
      <c r="G209" s="6">
        <v>43712</v>
      </c>
      <c r="H209" s="6">
        <v>44807</v>
      </c>
      <c r="I209" s="1">
        <v>0.02</v>
      </c>
      <c r="K209" s="1" t="s">
        <v>700</v>
      </c>
      <c r="L209" s="1" t="s">
        <v>313</v>
      </c>
      <c r="S209" s="1" t="s">
        <v>186</v>
      </c>
      <c r="T209" s="1">
        <v>1</v>
      </c>
      <c r="U209" s="1">
        <v>0</v>
      </c>
      <c r="V209" s="1">
        <v>1</v>
      </c>
      <c r="W209" s="1">
        <v>0</v>
      </c>
      <c r="X209" s="1">
        <v>0</v>
      </c>
      <c r="Y209" s="1">
        <v>0</v>
      </c>
      <c r="Z209" s="1">
        <v>0</v>
      </c>
      <c r="AA209" s="1">
        <v>0</v>
      </c>
      <c r="AB209" s="1">
        <v>0</v>
      </c>
      <c r="AC209" s="9"/>
      <c r="AD209" s="9"/>
      <c r="AE209" s="9"/>
      <c r="AF209" s="52">
        <f t="shared" si="3"/>
        <v>0</v>
      </c>
      <c r="AG209" s="54">
        <v>0</v>
      </c>
      <c r="AH209" s="54">
        <v>0</v>
      </c>
      <c r="AI209" s="54">
        <v>0</v>
      </c>
      <c r="AJ209" s="9"/>
      <c r="AK209" s="4"/>
      <c r="AL209" s="4"/>
      <c r="AM209" s="4"/>
      <c r="AN209" s="4">
        <v>1</v>
      </c>
      <c r="AO209" s="1" t="s">
        <v>186</v>
      </c>
    </row>
    <row r="210" spans="1:73" s="20" customFormat="1" ht="60" customHeight="1" x14ac:dyDescent="0.3">
      <c r="A210" s="24" t="s">
        <v>921</v>
      </c>
      <c r="B210" s="30" t="s">
        <v>163</v>
      </c>
      <c r="C210" s="25" t="s">
        <v>174</v>
      </c>
      <c r="D210" s="29"/>
      <c r="E210" s="48" t="s">
        <v>922</v>
      </c>
      <c r="F210" s="4" t="s">
        <v>923</v>
      </c>
      <c r="G210" s="5">
        <v>43721</v>
      </c>
      <c r="H210" s="6">
        <v>44817</v>
      </c>
      <c r="I210" s="1">
        <v>0.24</v>
      </c>
      <c r="J210" s="1"/>
      <c r="K210" s="4" t="s">
        <v>190</v>
      </c>
      <c r="L210" s="4" t="s">
        <v>177</v>
      </c>
      <c r="M210" s="4"/>
      <c r="N210" s="4"/>
      <c r="O210" s="4"/>
      <c r="P210" s="233" t="s">
        <v>950</v>
      </c>
      <c r="Q210" s="4"/>
      <c r="R210" s="4"/>
      <c r="S210" s="1" t="s">
        <v>186</v>
      </c>
      <c r="T210" s="1">
        <v>1</v>
      </c>
      <c r="U210" s="1">
        <v>0</v>
      </c>
      <c r="V210" s="1">
        <v>1</v>
      </c>
      <c r="W210" s="1">
        <v>0</v>
      </c>
      <c r="X210" s="1">
        <v>1</v>
      </c>
      <c r="Y210" s="1">
        <v>1</v>
      </c>
      <c r="Z210" s="1">
        <v>0</v>
      </c>
      <c r="AA210" s="1"/>
      <c r="AB210" s="1">
        <v>0</v>
      </c>
      <c r="AC210" s="19"/>
      <c r="AD210" s="19"/>
      <c r="AE210" s="19"/>
      <c r="AF210" s="52">
        <f t="shared" si="3"/>
        <v>0</v>
      </c>
      <c r="AG210" s="54">
        <v>0</v>
      </c>
      <c r="AH210" s="54">
        <v>0</v>
      </c>
      <c r="AI210" s="54">
        <v>0</v>
      </c>
      <c r="AJ210" s="9"/>
      <c r="AK210" s="1"/>
      <c r="AL210" s="1"/>
      <c r="AM210" s="1"/>
      <c r="AN210" s="1">
        <v>1</v>
      </c>
      <c r="AO210" s="1" t="s">
        <v>186</v>
      </c>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5"/>
      <c r="BO210" s="15"/>
      <c r="BP210" s="15"/>
      <c r="BQ210" s="15"/>
      <c r="BR210" s="15"/>
      <c r="BS210" s="15"/>
      <c r="BT210" s="15"/>
      <c r="BU210" s="15"/>
    </row>
    <row r="211" spans="1:73" ht="60" customHeight="1" x14ac:dyDescent="0.3">
      <c r="A211" s="24" t="s">
        <v>924</v>
      </c>
      <c r="B211" s="30" t="s">
        <v>163</v>
      </c>
      <c r="C211" s="25" t="s">
        <v>174</v>
      </c>
      <c r="D211" s="29"/>
      <c r="E211" s="48" t="s">
        <v>925</v>
      </c>
      <c r="F211" s="4" t="s">
        <v>926</v>
      </c>
      <c r="G211" s="5">
        <v>43728</v>
      </c>
      <c r="H211" s="12">
        <v>44824</v>
      </c>
      <c r="I211" s="9">
        <v>0.06</v>
      </c>
      <c r="J211" s="9"/>
      <c r="K211" s="4" t="s">
        <v>222</v>
      </c>
      <c r="L211" s="4" t="s">
        <v>296</v>
      </c>
      <c r="M211" s="4"/>
      <c r="N211" s="4"/>
      <c r="O211" s="4"/>
      <c r="P211" s="4"/>
      <c r="Q211" s="4"/>
      <c r="S211" s="4" t="s">
        <v>186</v>
      </c>
      <c r="T211" s="4">
        <v>2</v>
      </c>
      <c r="U211" s="9">
        <v>1</v>
      </c>
      <c r="V211" s="9">
        <v>1</v>
      </c>
      <c r="W211" s="9">
        <v>0</v>
      </c>
      <c r="X211" s="9">
        <v>2</v>
      </c>
      <c r="Y211" s="9">
        <v>1</v>
      </c>
      <c r="Z211" s="9">
        <v>0</v>
      </c>
      <c r="AA211" s="9"/>
      <c r="AB211" s="9">
        <v>0</v>
      </c>
      <c r="AF211" s="52">
        <f t="shared" si="3"/>
        <v>0</v>
      </c>
      <c r="AG211" s="54">
        <v>0</v>
      </c>
      <c r="AH211" s="54">
        <v>0</v>
      </c>
      <c r="AI211" s="54">
        <v>0</v>
      </c>
      <c r="AJ211" s="9"/>
      <c r="AK211" s="1"/>
      <c r="AL211" s="1"/>
      <c r="AM211" s="1">
        <v>1</v>
      </c>
      <c r="AN211" s="1"/>
      <c r="AO211" s="1" t="s">
        <v>186</v>
      </c>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ht="60" customHeight="1" x14ac:dyDescent="0.3">
      <c r="A212" s="25" t="s">
        <v>1540</v>
      </c>
      <c r="B212" s="30" t="s">
        <v>440</v>
      </c>
      <c r="C212" s="25" t="s">
        <v>174</v>
      </c>
      <c r="D212" s="29">
        <v>10000234089</v>
      </c>
      <c r="E212" s="19" t="s">
        <v>927</v>
      </c>
      <c r="F212" s="1" t="s">
        <v>1541</v>
      </c>
      <c r="G212" s="10">
        <v>44980</v>
      </c>
      <c r="H212" s="6">
        <v>45711</v>
      </c>
      <c r="I212" s="1">
        <v>0.34</v>
      </c>
      <c r="K212" s="1" t="s">
        <v>558</v>
      </c>
      <c r="L212" s="1" t="s">
        <v>228</v>
      </c>
      <c r="M212" s="1" t="s">
        <v>169</v>
      </c>
      <c r="S212" s="1" t="s">
        <v>412</v>
      </c>
      <c r="T212" s="1">
        <v>1</v>
      </c>
      <c r="U212" s="1">
        <v>0</v>
      </c>
      <c r="V212" s="1">
        <v>1</v>
      </c>
      <c r="W212" s="1">
        <v>0</v>
      </c>
      <c r="X212" s="1">
        <v>0</v>
      </c>
      <c r="Y212" s="1">
        <v>0</v>
      </c>
      <c r="Z212" s="1">
        <v>0</v>
      </c>
      <c r="AA212" s="1">
        <v>0</v>
      </c>
      <c r="AB212" s="1">
        <v>0</v>
      </c>
      <c r="AC212" s="1">
        <v>1</v>
      </c>
      <c r="AD212" s="1">
        <v>0</v>
      </c>
      <c r="AF212" s="52">
        <f t="shared" si="3"/>
        <v>1</v>
      </c>
      <c r="AG212" s="54">
        <v>0</v>
      </c>
      <c r="AH212" s="54">
        <v>0</v>
      </c>
      <c r="AI212" s="54">
        <v>0</v>
      </c>
      <c r="AJ212" s="9"/>
      <c r="AK212" s="1"/>
      <c r="AL212" s="1"/>
      <c r="AM212" s="1"/>
      <c r="AN212" s="1"/>
      <c r="AO212" s="1" t="s">
        <v>1542</v>
      </c>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ht="58.5" customHeight="1" x14ac:dyDescent="0.3">
      <c r="A213" s="27" t="s">
        <v>928</v>
      </c>
      <c r="B213" s="30" t="s">
        <v>163</v>
      </c>
      <c r="C213" s="25" t="s">
        <v>174</v>
      </c>
      <c r="D213" s="61"/>
      <c r="E213" s="69" t="s">
        <v>929</v>
      </c>
      <c r="F213" s="11" t="s">
        <v>350</v>
      </c>
      <c r="G213" s="35">
        <v>43734</v>
      </c>
      <c r="H213" s="39">
        <v>44830</v>
      </c>
      <c r="I213" s="11">
        <v>1.0900000000000001</v>
      </c>
      <c r="J213" s="11"/>
      <c r="K213" s="11" t="s">
        <v>222</v>
      </c>
      <c r="L213" s="40" t="s">
        <v>223</v>
      </c>
      <c r="M213" s="40"/>
      <c r="N213" s="40"/>
      <c r="O213" s="14" t="s">
        <v>185</v>
      </c>
      <c r="P213" s="14"/>
      <c r="Q213" s="14"/>
      <c r="R213" s="11"/>
      <c r="S213" s="11" t="s">
        <v>186</v>
      </c>
      <c r="T213" s="11">
        <v>1</v>
      </c>
      <c r="U213" s="11">
        <v>1</v>
      </c>
      <c r="V213" s="11">
        <v>0</v>
      </c>
      <c r="W213" s="11">
        <v>0</v>
      </c>
      <c r="X213" s="11">
        <v>1</v>
      </c>
      <c r="Y213" s="11">
        <v>1</v>
      </c>
      <c r="Z213" s="11">
        <v>0</v>
      </c>
      <c r="AA213" s="11"/>
      <c r="AB213" s="11">
        <v>0</v>
      </c>
      <c r="AC213" s="7"/>
      <c r="AD213" s="7"/>
      <c r="AE213" s="7"/>
      <c r="AF213" s="52">
        <f t="shared" si="3"/>
        <v>0</v>
      </c>
      <c r="AG213" s="54">
        <v>0</v>
      </c>
      <c r="AH213" s="54">
        <v>0</v>
      </c>
      <c r="AI213" s="54">
        <v>0</v>
      </c>
      <c r="AJ213" s="9"/>
      <c r="AK213" s="7"/>
      <c r="AL213" s="7"/>
      <c r="AM213" s="7"/>
      <c r="AN213" s="7"/>
      <c r="AO213" s="1" t="s">
        <v>186</v>
      </c>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row>
    <row r="214" spans="1:73" ht="57.75" customHeight="1" x14ac:dyDescent="0.3">
      <c r="A214" s="24" t="s">
        <v>930</v>
      </c>
      <c r="B214" s="30" t="s">
        <v>163</v>
      </c>
      <c r="C214" s="25" t="s">
        <v>174</v>
      </c>
      <c r="D214" s="29"/>
      <c r="E214" s="48" t="s">
        <v>931</v>
      </c>
      <c r="F214" s="4" t="s">
        <v>932</v>
      </c>
      <c r="G214" s="5">
        <v>43742</v>
      </c>
      <c r="H214" s="6">
        <v>44838</v>
      </c>
      <c r="I214" s="1">
        <v>0.5</v>
      </c>
      <c r="K214" s="4" t="s">
        <v>222</v>
      </c>
      <c r="L214" s="4" t="s">
        <v>361</v>
      </c>
      <c r="M214" s="4"/>
      <c r="N214" s="4"/>
      <c r="O214" s="4"/>
      <c r="P214" s="4"/>
      <c r="Q214" s="4"/>
      <c r="R214" s="4"/>
      <c r="S214" s="1" t="s">
        <v>170</v>
      </c>
      <c r="T214" s="1">
        <v>6</v>
      </c>
      <c r="U214" s="1">
        <v>0</v>
      </c>
      <c r="V214" s="1">
        <v>6</v>
      </c>
      <c r="W214" s="1">
        <v>6</v>
      </c>
      <c r="X214" s="1">
        <v>1</v>
      </c>
      <c r="Y214" s="1">
        <v>1</v>
      </c>
      <c r="Z214" s="1">
        <v>0</v>
      </c>
      <c r="AA214" s="1">
        <v>5</v>
      </c>
      <c r="AB214" s="1">
        <v>0</v>
      </c>
      <c r="AF214" s="52">
        <f t="shared" si="3"/>
        <v>5</v>
      </c>
      <c r="AG214" s="54">
        <v>0</v>
      </c>
      <c r="AH214" s="54">
        <v>0</v>
      </c>
      <c r="AI214" s="54">
        <v>0</v>
      </c>
      <c r="AJ214" s="9"/>
      <c r="AK214" s="1"/>
      <c r="AL214" s="1"/>
      <c r="AM214" s="1"/>
      <c r="AN214" s="1">
        <v>1</v>
      </c>
      <c r="AO214" s="1" t="s">
        <v>1570</v>
      </c>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ht="47.25" customHeight="1" x14ac:dyDescent="0.3">
      <c r="A215" s="24" t="s">
        <v>933</v>
      </c>
      <c r="B215" s="30" t="s">
        <v>163</v>
      </c>
      <c r="C215" s="25" t="s">
        <v>174</v>
      </c>
      <c r="D215" s="29"/>
      <c r="E215" s="48" t="s">
        <v>934</v>
      </c>
      <c r="F215" s="4" t="s">
        <v>935</v>
      </c>
      <c r="G215" s="5">
        <v>43748</v>
      </c>
      <c r="H215" s="6">
        <v>44844</v>
      </c>
      <c r="I215" s="1">
        <v>0.17</v>
      </c>
      <c r="K215" s="4" t="s">
        <v>502</v>
      </c>
      <c r="L215" s="4" t="s">
        <v>248</v>
      </c>
      <c r="M215" s="4"/>
      <c r="N215" s="4"/>
      <c r="O215" s="4" t="s">
        <v>185</v>
      </c>
      <c r="P215" s="233" t="s">
        <v>950</v>
      </c>
      <c r="Q215" s="4"/>
      <c r="R215" s="4"/>
      <c r="S215" s="1" t="s">
        <v>412</v>
      </c>
      <c r="T215" s="1">
        <v>1</v>
      </c>
      <c r="U215" s="1">
        <v>1</v>
      </c>
      <c r="V215" s="1">
        <v>0</v>
      </c>
      <c r="W215" s="1">
        <v>0</v>
      </c>
      <c r="X215" s="1">
        <v>0</v>
      </c>
      <c r="Y215" s="1">
        <v>0</v>
      </c>
      <c r="Z215" s="1">
        <v>0</v>
      </c>
      <c r="AB215" s="1">
        <v>0</v>
      </c>
      <c r="AC215" s="20"/>
      <c r="AD215" s="20"/>
      <c r="AE215" s="20"/>
      <c r="AF215" s="52">
        <f t="shared" si="3"/>
        <v>0</v>
      </c>
      <c r="AG215" s="54">
        <v>0</v>
      </c>
      <c r="AH215" s="54">
        <v>0</v>
      </c>
      <c r="AI215" s="54">
        <v>0</v>
      </c>
      <c r="AJ215" s="9"/>
      <c r="AO215" s="1"/>
      <c r="BN215" s="16"/>
      <c r="BO215" s="16"/>
      <c r="BP215" s="16"/>
      <c r="BQ215" s="16"/>
      <c r="BR215" s="16"/>
      <c r="BS215" s="16"/>
      <c r="BT215" s="16"/>
      <c r="BU215" s="16"/>
    </row>
    <row r="216" spans="1:73" ht="48" customHeight="1" x14ac:dyDescent="0.3">
      <c r="A216" s="24" t="s">
        <v>936</v>
      </c>
      <c r="B216" s="30" t="s">
        <v>163</v>
      </c>
      <c r="C216" s="25" t="s">
        <v>174</v>
      </c>
      <c r="D216" s="29">
        <v>100090567223</v>
      </c>
      <c r="E216" s="48" t="s">
        <v>937</v>
      </c>
      <c r="F216" s="4" t="s">
        <v>938</v>
      </c>
      <c r="G216" s="5">
        <v>43748</v>
      </c>
      <c r="H216" s="6">
        <v>44844</v>
      </c>
      <c r="I216" s="1">
        <v>0.11</v>
      </c>
      <c r="K216" s="4" t="s">
        <v>113</v>
      </c>
      <c r="L216" s="4" t="s">
        <v>113</v>
      </c>
      <c r="M216" s="4"/>
      <c r="N216" s="4"/>
      <c r="O216" s="4"/>
      <c r="P216" s="4"/>
      <c r="Q216" s="4"/>
      <c r="R216" s="4"/>
      <c r="S216" s="1" t="s">
        <v>186</v>
      </c>
      <c r="T216" s="1">
        <v>6</v>
      </c>
      <c r="U216" s="1">
        <v>3</v>
      </c>
      <c r="V216" s="1">
        <v>3</v>
      </c>
      <c r="W216" s="1">
        <v>0</v>
      </c>
      <c r="X216" s="1">
        <v>3</v>
      </c>
      <c r="Y216" s="1">
        <v>3</v>
      </c>
      <c r="Z216" s="1">
        <v>0</v>
      </c>
      <c r="AB216" s="1">
        <v>0</v>
      </c>
      <c r="AC216" s="9"/>
      <c r="AD216" s="9"/>
      <c r="AE216" s="9"/>
      <c r="AF216" s="52">
        <f t="shared" si="3"/>
        <v>0</v>
      </c>
      <c r="AG216" s="54">
        <v>0</v>
      </c>
      <c r="AH216" s="54">
        <v>0</v>
      </c>
      <c r="AI216" s="54">
        <v>0</v>
      </c>
      <c r="AJ216" s="9"/>
      <c r="AK216" s="4"/>
      <c r="AL216" s="4"/>
      <c r="AM216" s="4"/>
      <c r="AN216" s="4">
        <v>3</v>
      </c>
      <c r="AO216" s="1" t="s">
        <v>186</v>
      </c>
    </row>
    <row r="217" spans="1:73" ht="48" customHeight="1" x14ac:dyDescent="0.3">
      <c r="A217" s="24" t="s">
        <v>939</v>
      </c>
      <c r="B217" s="30" t="s">
        <v>163</v>
      </c>
      <c r="C217" s="25" t="s">
        <v>174</v>
      </c>
      <c r="D217" s="29"/>
      <c r="E217" s="48" t="s">
        <v>940</v>
      </c>
      <c r="F217" s="4" t="s">
        <v>941</v>
      </c>
      <c r="G217" s="5">
        <v>43759</v>
      </c>
      <c r="H217" s="6">
        <v>44855</v>
      </c>
      <c r="I217" s="1">
        <v>0.14000000000000001</v>
      </c>
      <c r="K217" s="4" t="s">
        <v>57</v>
      </c>
      <c r="L217" s="4" t="s">
        <v>257</v>
      </c>
      <c r="M217" s="4"/>
      <c r="N217" s="4"/>
      <c r="O217" s="4"/>
      <c r="P217" s="4"/>
      <c r="Q217" s="4"/>
      <c r="R217" s="4"/>
      <c r="S217" s="1" t="s">
        <v>412</v>
      </c>
      <c r="T217" s="1">
        <v>5</v>
      </c>
      <c r="U217" s="1">
        <v>0</v>
      </c>
      <c r="V217" s="1">
        <v>5</v>
      </c>
      <c r="W217" s="1">
        <v>0</v>
      </c>
      <c r="X217" s="1">
        <v>0</v>
      </c>
      <c r="Y217" s="1">
        <v>0</v>
      </c>
      <c r="Z217" s="1">
        <v>0</v>
      </c>
      <c r="AB217" s="1">
        <v>5</v>
      </c>
      <c r="AF217" s="52">
        <f t="shared" si="3"/>
        <v>5</v>
      </c>
      <c r="AG217" s="54">
        <v>0</v>
      </c>
      <c r="AH217" s="54">
        <v>0</v>
      </c>
      <c r="AI217" s="54">
        <v>0</v>
      </c>
      <c r="AJ217" s="9"/>
      <c r="AK217" s="1"/>
      <c r="AL217" s="1"/>
      <c r="AM217" s="1"/>
      <c r="AN217" s="1"/>
      <c r="AO217" s="1" t="s">
        <v>942</v>
      </c>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ht="45" customHeight="1" x14ac:dyDescent="0.3">
      <c r="A218" s="24" t="s">
        <v>943</v>
      </c>
      <c r="B218" s="30" t="s">
        <v>163</v>
      </c>
      <c r="C218" s="25" t="s">
        <v>174</v>
      </c>
      <c r="D218" s="29"/>
      <c r="E218" s="48" t="s">
        <v>944</v>
      </c>
      <c r="F218" s="48" t="s">
        <v>945</v>
      </c>
      <c r="G218" s="49">
        <v>43777</v>
      </c>
      <c r="H218" s="51">
        <v>44873</v>
      </c>
      <c r="I218" s="19">
        <v>0.12</v>
      </c>
      <c r="J218" s="19"/>
      <c r="K218" s="48" t="s">
        <v>222</v>
      </c>
      <c r="L218" s="48" t="s">
        <v>361</v>
      </c>
      <c r="M218" s="48"/>
      <c r="N218" s="48"/>
      <c r="O218" s="48"/>
      <c r="P218" s="48"/>
      <c r="Q218" s="48"/>
      <c r="R218" s="48"/>
      <c r="S218" s="19" t="s">
        <v>170</v>
      </c>
      <c r="T218" s="19">
        <v>1</v>
      </c>
      <c r="U218" s="19">
        <v>0</v>
      </c>
      <c r="V218" s="19">
        <v>1</v>
      </c>
      <c r="W218" s="19">
        <v>1</v>
      </c>
      <c r="X218" s="19">
        <v>0</v>
      </c>
      <c r="Y218" s="19">
        <v>0</v>
      </c>
      <c r="Z218" s="19">
        <v>0</v>
      </c>
      <c r="AA218" s="19"/>
      <c r="AB218" s="19">
        <v>1</v>
      </c>
      <c r="AC218" s="19"/>
      <c r="AD218" s="19"/>
      <c r="AE218" s="19"/>
      <c r="AF218" s="52">
        <f t="shared" si="3"/>
        <v>1</v>
      </c>
      <c r="AG218" s="54">
        <v>0</v>
      </c>
      <c r="AH218" s="54">
        <v>0</v>
      </c>
      <c r="AI218" s="54">
        <v>0</v>
      </c>
      <c r="AJ218" s="20"/>
      <c r="AK218" s="19"/>
      <c r="AL218" s="19"/>
      <c r="AM218" s="19"/>
      <c r="AN218" s="19"/>
      <c r="AO218" s="19" t="s">
        <v>946</v>
      </c>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row>
    <row r="219" spans="1:73" ht="62.25" customHeight="1" x14ac:dyDescent="0.3">
      <c r="A219" s="30" t="s">
        <v>947</v>
      </c>
      <c r="B219" s="30" t="s">
        <v>163</v>
      </c>
      <c r="C219" s="25" t="s">
        <v>174</v>
      </c>
      <c r="D219" s="58"/>
      <c r="E219" s="19" t="s">
        <v>948</v>
      </c>
      <c r="F219" s="75" t="s">
        <v>949</v>
      </c>
      <c r="G219" s="96">
        <v>43784</v>
      </c>
      <c r="H219" s="51">
        <v>44880</v>
      </c>
      <c r="I219" s="19">
        <v>7.0000000000000007E-2</v>
      </c>
      <c r="J219" s="19"/>
      <c r="K219" s="75" t="s">
        <v>113</v>
      </c>
      <c r="L219" s="75" t="s">
        <v>113</v>
      </c>
      <c r="M219" s="75"/>
      <c r="N219" s="75"/>
      <c r="O219" s="75"/>
      <c r="P219" s="75" t="s">
        <v>950</v>
      </c>
      <c r="Q219" s="75"/>
      <c r="R219" s="19"/>
      <c r="S219" s="75" t="s">
        <v>412</v>
      </c>
      <c r="T219" s="19">
        <v>1</v>
      </c>
      <c r="U219" s="19">
        <v>0</v>
      </c>
      <c r="V219" s="19">
        <v>1</v>
      </c>
      <c r="W219" s="19">
        <v>0</v>
      </c>
      <c r="X219" s="19">
        <v>0</v>
      </c>
      <c r="Y219" s="19">
        <v>0</v>
      </c>
      <c r="Z219" s="19">
        <v>0</v>
      </c>
      <c r="AA219" s="19">
        <v>0</v>
      </c>
      <c r="AB219" s="19">
        <v>1</v>
      </c>
      <c r="AC219" s="20"/>
      <c r="AD219" s="20"/>
      <c r="AE219" s="20"/>
      <c r="AF219" s="52">
        <f t="shared" si="3"/>
        <v>1</v>
      </c>
      <c r="AG219" s="54">
        <v>0</v>
      </c>
      <c r="AH219" s="54">
        <v>0</v>
      </c>
      <c r="AI219" s="54">
        <v>0</v>
      </c>
      <c r="AJ219" s="20"/>
      <c r="AK219" s="48"/>
      <c r="AL219" s="48"/>
      <c r="AM219" s="48"/>
      <c r="AN219" s="48"/>
      <c r="AO219" s="19" t="s">
        <v>951</v>
      </c>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c r="BM219" s="20"/>
      <c r="BN219" s="20"/>
      <c r="BO219" s="20"/>
      <c r="BP219" s="20"/>
      <c r="BQ219" s="20"/>
      <c r="BR219" s="20"/>
      <c r="BS219" s="20"/>
      <c r="BT219" s="20"/>
      <c r="BU219" s="20"/>
    </row>
    <row r="220" spans="1:73" ht="62.25" customHeight="1" x14ac:dyDescent="0.3">
      <c r="A220" s="25" t="s">
        <v>952</v>
      </c>
      <c r="B220" s="30" t="s">
        <v>163</v>
      </c>
      <c r="C220" s="25" t="s">
        <v>174</v>
      </c>
      <c r="D220" s="29">
        <v>10014000032</v>
      </c>
      <c r="E220" s="1" t="s">
        <v>953</v>
      </c>
      <c r="F220" s="1" t="s">
        <v>725</v>
      </c>
      <c r="G220" s="68">
        <v>43791</v>
      </c>
      <c r="H220" s="6">
        <v>44887</v>
      </c>
      <c r="I220" s="1">
        <v>0.05</v>
      </c>
      <c r="K220" s="1" t="s">
        <v>342</v>
      </c>
      <c r="L220" s="1" t="s">
        <v>177</v>
      </c>
      <c r="S220" s="1" t="s">
        <v>186</v>
      </c>
      <c r="T220" s="1">
        <v>1</v>
      </c>
      <c r="U220" s="1">
        <v>0</v>
      </c>
      <c r="V220" s="1">
        <v>1</v>
      </c>
      <c r="W220" s="1">
        <v>0</v>
      </c>
      <c r="X220" s="1">
        <v>1</v>
      </c>
      <c r="Y220" s="1">
        <v>1</v>
      </c>
      <c r="Z220" s="1">
        <v>0</v>
      </c>
      <c r="AB220" s="1">
        <v>0</v>
      </c>
      <c r="AC220" s="19"/>
      <c r="AD220" s="19"/>
      <c r="AE220" s="19"/>
      <c r="AF220" s="52">
        <f t="shared" si="3"/>
        <v>0</v>
      </c>
      <c r="AG220" s="54">
        <v>0</v>
      </c>
      <c r="AH220" s="54">
        <v>0</v>
      </c>
      <c r="AI220" s="54">
        <v>0</v>
      </c>
      <c r="AJ220" s="9"/>
      <c r="AK220" s="1"/>
      <c r="AL220" s="1"/>
      <c r="AM220" s="1">
        <v>1</v>
      </c>
      <c r="AN220" s="1"/>
      <c r="AO220" s="1" t="s">
        <v>186</v>
      </c>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5"/>
      <c r="BO220" s="15"/>
      <c r="BP220" s="15"/>
      <c r="BQ220" s="15"/>
      <c r="BR220" s="15"/>
      <c r="BS220" s="15"/>
      <c r="BT220" s="15"/>
      <c r="BU220" s="15"/>
    </row>
    <row r="221" spans="1:73" ht="72" customHeight="1" x14ac:dyDescent="0.3">
      <c r="A221" s="24" t="s">
        <v>954</v>
      </c>
      <c r="B221" s="30" t="s">
        <v>163</v>
      </c>
      <c r="C221" s="25" t="s">
        <v>174</v>
      </c>
      <c r="D221" s="29" t="s">
        <v>955</v>
      </c>
      <c r="E221" s="48" t="s">
        <v>956</v>
      </c>
      <c r="F221" s="4" t="s">
        <v>957</v>
      </c>
      <c r="G221" s="5">
        <v>43791</v>
      </c>
      <c r="H221" s="6">
        <v>44887</v>
      </c>
      <c r="I221" s="1">
        <v>7.0000000000000007E-2</v>
      </c>
      <c r="K221" s="4" t="s">
        <v>227</v>
      </c>
      <c r="L221" s="4" t="s">
        <v>228</v>
      </c>
      <c r="M221" s="14" t="s">
        <v>169</v>
      </c>
      <c r="N221" s="14"/>
      <c r="O221" s="4"/>
      <c r="P221" s="4"/>
      <c r="Q221" s="4" t="s">
        <v>569</v>
      </c>
      <c r="R221" s="4"/>
      <c r="S221" s="4" t="s">
        <v>412</v>
      </c>
      <c r="T221" s="9">
        <v>1</v>
      </c>
      <c r="U221" s="4">
        <v>0</v>
      </c>
      <c r="V221" s="4">
        <v>1</v>
      </c>
      <c r="W221" s="4">
        <v>0</v>
      </c>
      <c r="X221" s="4">
        <v>0</v>
      </c>
      <c r="Y221" s="4">
        <v>0</v>
      </c>
      <c r="Z221" s="4">
        <v>0</v>
      </c>
      <c r="AA221" s="4"/>
      <c r="AB221" s="4">
        <v>1</v>
      </c>
      <c r="AC221" s="9"/>
      <c r="AD221" s="9"/>
      <c r="AE221" s="9"/>
      <c r="AF221" s="52">
        <f t="shared" si="3"/>
        <v>1</v>
      </c>
      <c r="AG221" s="54">
        <v>0</v>
      </c>
      <c r="AH221" s="54">
        <v>0</v>
      </c>
      <c r="AI221" s="54">
        <v>0</v>
      </c>
      <c r="AJ221" s="9"/>
      <c r="AO221" s="4" t="s">
        <v>958</v>
      </c>
    </row>
    <row r="222" spans="1:73" ht="75" customHeight="1" x14ac:dyDescent="0.3">
      <c r="A222" s="231" t="s">
        <v>959</v>
      </c>
      <c r="B222" s="231" t="s">
        <v>163</v>
      </c>
      <c r="C222" s="231" t="s">
        <v>174</v>
      </c>
      <c r="D222" s="60">
        <v>10094634034</v>
      </c>
      <c r="E222" s="4" t="s">
        <v>960</v>
      </c>
      <c r="F222" s="4" t="s">
        <v>961</v>
      </c>
      <c r="G222" s="5">
        <v>43796</v>
      </c>
      <c r="H222" s="6">
        <v>44892</v>
      </c>
      <c r="I222" s="1">
        <v>0.12</v>
      </c>
      <c r="K222" s="4" t="s">
        <v>222</v>
      </c>
      <c r="L222" s="4" t="s">
        <v>361</v>
      </c>
      <c r="M222" s="4"/>
      <c r="N222" s="4"/>
      <c r="O222" s="4"/>
      <c r="P222" s="4"/>
      <c r="Q222" s="4"/>
      <c r="R222" s="4"/>
      <c r="S222" s="1" t="s">
        <v>186</v>
      </c>
      <c r="T222" s="1">
        <v>1</v>
      </c>
      <c r="U222" s="1">
        <v>0</v>
      </c>
      <c r="V222" s="1">
        <v>1</v>
      </c>
      <c r="W222" s="1">
        <v>0</v>
      </c>
      <c r="X222" s="1">
        <v>1</v>
      </c>
      <c r="Y222" s="1">
        <v>1</v>
      </c>
      <c r="Z222" s="1">
        <v>0</v>
      </c>
      <c r="AB222" s="1">
        <v>0</v>
      </c>
      <c r="AF222" s="52">
        <f t="shared" si="3"/>
        <v>0</v>
      </c>
      <c r="AG222" s="54">
        <v>0</v>
      </c>
      <c r="AH222" s="54">
        <v>0</v>
      </c>
      <c r="AI222" s="54">
        <v>0</v>
      </c>
      <c r="AJ222" s="9"/>
      <c r="AK222" s="1"/>
      <c r="AL222" s="1"/>
      <c r="AM222" s="1"/>
      <c r="AN222" s="1">
        <v>1</v>
      </c>
      <c r="AO222" s="1" t="s">
        <v>186</v>
      </c>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ht="90.75" customHeight="1" x14ac:dyDescent="0.3">
      <c r="A223" s="24" t="s">
        <v>962</v>
      </c>
      <c r="B223" s="30" t="s">
        <v>163</v>
      </c>
      <c r="C223" s="25" t="s">
        <v>174</v>
      </c>
      <c r="D223" s="29">
        <v>100091428654</v>
      </c>
      <c r="E223" s="4" t="s">
        <v>963</v>
      </c>
      <c r="F223" s="4" t="s">
        <v>964</v>
      </c>
      <c r="G223" s="5">
        <v>43798</v>
      </c>
      <c r="H223" s="6">
        <v>44894</v>
      </c>
      <c r="I223" s="1">
        <v>0.05</v>
      </c>
      <c r="K223" s="4" t="s">
        <v>113</v>
      </c>
      <c r="L223" s="4" t="s">
        <v>113</v>
      </c>
      <c r="M223" s="4"/>
      <c r="N223" s="4"/>
      <c r="O223" s="4"/>
      <c r="P223" s="4"/>
      <c r="Q223" s="4" t="s">
        <v>569</v>
      </c>
      <c r="R223" s="4"/>
      <c r="S223" s="1" t="s">
        <v>412</v>
      </c>
      <c r="T223" s="1">
        <v>4</v>
      </c>
      <c r="U223" s="1">
        <v>0</v>
      </c>
      <c r="V223" s="1">
        <v>4</v>
      </c>
      <c r="W223" s="1">
        <v>0</v>
      </c>
      <c r="X223" s="1">
        <v>0</v>
      </c>
      <c r="Y223" s="1">
        <v>0</v>
      </c>
      <c r="Z223" s="1">
        <v>0</v>
      </c>
      <c r="AB223" s="1">
        <v>4</v>
      </c>
      <c r="AC223" s="9"/>
      <c r="AD223" s="9"/>
      <c r="AE223" s="9"/>
      <c r="AF223" s="52">
        <f t="shared" si="3"/>
        <v>4</v>
      </c>
      <c r="AG223" s="54">
        <v>0</v>
      </c>
      <c r="AH223" s="54">
        <v>0</v>
      </c>
      <c r="AI223" s="54">
        <v>0</v>
      </c>
      <c r="AJ223" s="9"/>
      <c r="AK223" s="4"/>
      <c r="AL223" s="4"/>
      <c r="AM223" s="4"/>
      <c r="AN223" s="4"/>
      <c r="AO223" s="1" t="s">
        <v>965</v>
      </c>
    </row>
    <row r="224" spans="1:73" ht="51.75" customHeight="1" x14ac:dyDescent="0.3">
      <c r="A224" s="24" t="s">
        <v>966</v>
      </c>
      <c r="B224" s="30" t="s">
        <v>163</v>
      </c>
      <c r="C224" s="25" t="s">
        <v>174</v>
      </c>
      <c r="D224" s="29"/>
      <c r="E224" s="48" t="s">
        <v>967</v>
      </c>
      <c r="F224" s="48" t="s">
        <v>968</v>
      </c>
      <c r="G224" s="49">
        <v>43804</v>
      </c>
      <c r="H224" s="51">
        <v>44900</v>
      </c>
      <c r="I224" s="19">
        <v>0.28000000000000003</v>
      </c>
      <c r="J224" s="19"/>
      <c r="K224" s="48" t="s">
        <v>167</v>
      </c>
      <c r="L224" s="48" t="s">
        <v>168</v>
      </c>
      <c r="M224" s="48"/>
      <c r="N224" s="48"/>
      <c r="O224" s="48"/>
      <c r="P224" s="233" t="s">
        <v>950</v>
      </c>
      <c r="Q224" s="48"/>
      <c r="R224" s="48"/>
      <c r="S224" s="19" t="s">
        <v>412</v>
      </c>
      <c r="T224" s="19">
        <v>1</v>
      </c>
      <c r="U224" s="19">
        <v>0</v>
      </c>
      <c r="V224" s="19">
        <v>1</v>
      </c>
      <c r="W224" s="19">
        <v>0</v>
      </c>
      <c r="X224" s="19">
        <v>0</v>
      </c>
      <c r="Y224" s="19">
        <v>0</v>
      </c>
      <c r="Z224" s="19">
        <v>0</v>
      </c>
      <c r="AA224" s="19">
        <v>0</v>
      </c>
      <c r="AB224" s="47">
        <v>1</v>
      </c>
      <c r="AC224" s="19"/>
      <c r="AD224" s="19"/>
      <c r="AE224" s="19"/>
      <c r="AF224" s="52">
        <f t="shared" si="3"/>
        <v>1</v>
      </c>
      <c r="AG224" s="54">
        <v>0</v>
      </c>
      <c r="AH224" s="54">
        <v>0</v>
      </c>
      <c r="AI224" s="54">
        <v>0</v>
      </c>
      <c r="AJ224" s="20"/>
      <c r="AK224" s="19"/>
      <c r="AL224" s="19"/>
      <c r="AM224" s="19"/>
      <c r="AN224" s="19"/>
      <c r="AO224" s="19" t="s">
        <v>969</v>
      </c>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row>
    <row r="225" spans="1:73" ht="54.75" customHeight="1" x14ac:dyDescent="0.3">
      <c r="A225" s="24" t="s">
        <v>970</v>
      </c>
      <c r="B225" s="30" t="s">
        <v>163</v>
      </c>
      <c r="C225" s="25" t="s">
        <v>174</v>
      </c>
      <c r="D225" s="29"/>
      <c r="E225" s="48" t="s">
        <v>971</v>
      </c>
      <c r="F225" s="4" t="s">
        <v>972</v>
      </c>
      <c r="G225" s="5">
        <v>43808</v>
      </c>
      <c r="H225" s="6">
        <v>44904</v>
      </c>
      <c r="I225" s="1">
        <v>0.1</v>
      </c>
      <c r="K225" s="4" t="s">
        <v>222</v>
      </c>
      <c r="L225" s="4" t="s">
        <v>361</v>
      </c>
      <c r="M225" s="4"/>
      <c r="N225" s="4"/>
      <c r="O225" s="4"/>
      <c r="P225" s="4"/>
      <c r="Q225" s="4"/>
      <c r="R225" s="4"/>
      <c r="S225" s="1" t="s">
        <v>412</v>
      </c>
      <c r="T225" s="1">
        <v>-1</v>
      </c>
      <c r="U225" s="1">
        <v>0</v>
      </c>
      <c r="V225" s="1">
        <v>-1</v>
      </c>
      <c r="W225" s="1">
        <v>0</v>
      </c>
      <c r="X225" s="1">
        <v>0</v>
      </c>
      <c r="Y225" s="1">
        <v>0</v>
      </c>
      <c r="Z225" s="1">
        <v>0</v>
      </c>
      <c r="AB225" s="1">
        <v>0</v>
      </c>
      <c r="AF225" s="52">
        <f t="shared" si="3"/>
        <v>0</v>
      </c>
      <c r="AG225" s="54">
        <v>0</v>
      </c>
      <c r="AH225" s="54">
        <v>0</v>
      </c>
      <c r="AI225" s="54">
        <v>0</v>
      </c>
      <c r="AJ225" s="9"/>
      <c r="AK225" s="1"/>
      <c r="AL225" s="1"/>
      <c r="AM225" s="1"/>
      <c r="AN225" s="1"/>
      <c r="AO225" s="1" t="s">
        <v>973</v>
      </c>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ht="95.25" customHeight="1" x14ac:dyDescent="0.3">
      <c r="A226" s="24" t="s">
        <v>974</v>
      </c>
      <c r="B226" s="30" t="s">
        <v>163</v>
      </c>
      <c r="C226" s="25" t="s">
        <v>174</v>
      </c>
      <c r="D226" s="29"/>
      <c r="E226" s="4" t="s">
        <v>975</v>
      </c>
      <c r="F226" s="4" t="s">
        <v>976</v>
      </c>
      <c r="G226" s="49">
        <v>43838</v>
      </c>
      <c r="H226" s="6">
        <v>44934</v>
      </c>
      <c r="I226" s="1">
        <v>0.11</v>
      </c>
      <c r="K226" s="4" t="s">
        <v>464</v>
      </c>
      <c r="L226" s="4" t="s">
        <v>213</v>
      </c>
      <c r="M226" s="4" t="s">
        <v>169</v>
      </c>
      <c r="N226" s="4"/>
      <c r="O226" s="4"/>
      <c r="P226" s="4"/>
      <c r="Q226" s="4"/>
      <c r="R226" s="4"/>
      <c r="S226" s="1" t="s">
        <v>186</v>
      </c>
      <c r="T226" s="1">
        <v>1</v>
      </c>
      <c r="U226" s="1">
        <v>0</v>
      </c>
      <c r="V226" s="1">
        <v>1</v>
      </c>
      <c r="W226" s="1">
        <v>0</v>
      </c>
      <c r="X226" s="1">
        <v>1</v>
      </c>
      <c r="Y226" s="1">
        <v>1</v>
      </c>
      <c r="Z226" s="1">
        <v>0</v>
      </c>
      <c r="AB226" s="1">
        <v>0</v>
      </c>
      <c r="AC226" s="9"/>
      <c r="AD226" s="9"/>
      <c r="AE226" s="9"/>
      <c r="AF226" s="52">
        <f t="shared" si="3"/>
        <v>0</v>
      </c>
      <c r="AG226" s="54">
        <v>0</v>
      </c>
      <c r="AH226" s="54">
        <v>0</v>
      </c>
      <c r="AI226" s="54">
        <v>0</v>
      </c>
      <c r="AJ226" s="9"/>
      <c r="AK226" s="4"/>
      <c r="AL226" s="4"/>
      <c r="AM226" s="4">
        <v>1</v>
      </c>
      <c r="AN226" s="4"/>
      <c r="AO226" s="1" t="s">
        <v>186</v>
      </c>
    </row>
    <row r="227" spans="1:73" ht="78" customHeight="1" x14ac:dyDescent="0.3">
      <c r="A227" s="30" t="s">
        <v>977</v>
      </c>
      <c r="B227" s="30" t="s">
        <v>163</v>
      </c>
      <c r="C227" s="25" t="s">
        <v>174</v>
      </c>
      <c r="D227" s="58" t="s">
        <v>978</v>
      </c>
      <c r="E227" s="75" t="s">
        <v>979</v>
      </c>
      <c r="F227" s="14" t="s">
        <v>980</v>
      </c>
      <c r="G227" s="22">
        <v>43838</v>
      </c>
      <c r="H227" s="6">
        <v>44934</v>
      </c>
      <c r="I227" s="1">
        <v>0.19</v>
      </c>
      <c r="K227" s="14" t="s">
        <v>227</v>
      </c>
      <c r="L227" s="14" t="s">
        <v>228</v>
      </c>
      <c r="M227" s="14"/>
      <c r="N227" s="14"/>
      <c r="O227" s="14" t="s">
        <v>185</v>
      </c>
      <c r="P227" s="14"/>
      <c r="Q227" s="14"/>
      <c r="S227" s="14" t="s">
        <v>186</v>
      </c>
      <c r="T227" s="11">
        <v>1</v>
      </c>
      <c r="U227" s="1">
        <v>1</v>
      </c>
      <c r="V227" s="1">
        <v>0</v>
      </c>
      <c r="W227" s="1">
        <v>0</v>
      </c>
      <c r="X227" s="1">
        <v>1</v>
      </c>
      <c r="Y227" s="1">
        <v>0</v>
      </c>
      <c r="Z227" s="1">
        <v>0</v>
      </c>
      <c r="AB227" s="1">
        <v>0</v>
      </c>
      <c r="AF227" s="52">
        <f t="shared" si="3"/>
        <v>0</v>
      </c>
      <c r="AG227" s="54">
        <v>0</v>
      </c>
      <c r="AH227" s="54">
        <v>0</v>
      </c>
      <c r="AI227" s="54">
        <v>0</v>
      </c>
      <c r="AJ227" s="9"/>
      <c r="AK227" s="1"/>
      <c r="AL227" s="1"/>
      <c r="AM227" s="1"/>
      <c r="AN227" s="1"/>
      <c r="AO227" s="1" t="s">
        <v>186</v>
      </c>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s="1" customFormat="1" ht="73.2" customHeight="1" x14ac:dyDescent="0.3">
      <c r="A228" s="231" t="s">
        <v>981</v>
      </c>
      <c r="B228" s="231" t="s">
        <v>163</v>
      </c>
      <c r="C228" s="231" t="s">
        <v>174</v>
      </c>
      <c r="D228" s="60">
        <v>10094634018</v>
      </c>
      <c r="E228" s="4" t="s">
        <v>982</v>
      </c>
      <c r="F228" s="4" t="s">
        <v>983</v>
      </c>
      <c r="G228" s="49">
        <v>43847</v>
      </c>
      <c r="H228" s="6">
        <v>44943</v>
      </c>
      <c r="I228" s="1">
        <v>0.38</v>
      </c>
      <c r="K228" s="4" t="s">
        <v>222</v>
      </c>
      <c r="L228" s="4" t="s">
        <v>361</v>
      </c>
      <c r="M228" s="4"/>
      <c r="N228" s="4"/>
      <c r="O228" s="4"/>
      <c r="P228" s="4"/>
      <c r="Q228" s="4"/>
      <c r="R228" s="4"/>
      <c r="S228" s="1" t="s">
        <v>170</v>
      </c>
      <c r="T228" s="1">
        <v>3</v>
      </c>
      <c r="U228" s="1">
        <v>0</v>
      </c>
      <c r="V228" s="1">
        <v>3</v>
      </c>
      <c r="W228" s="1">
        <v>2</v>
      </c>
      <c r="X228" s="1">
        <v>0</v>
      </c>
      <c r="Y228" s="1">
        <v>0</v>
      </c>
      <c r="Z228" s="1">
        <v>0</v>
      </c>
      <c r="AA228" s="1">
        <v>3</v>
      </c>
      <c r="AB228" s="1">
        <v>0</v>
      </c>
      <c r="AF228" s="52">
        <f t="shared" si="3"/>
        <v>3</v>
      </c>
      <c r="AG228" s="54">
        <v>0</v>
      </c>
      <c r="AH228" s="54">
        <v>0</v>
      </c>
      <c r="AI228" s="54">
        <v>0</v>
      </c>
      <c r="AJ228" s="9"/>
      <c r="AO228" s="1" t="s">
        <v>1543</v>
      </c>
    </row>
    <row r="229" spans="1:73" s="1" customFormat="1" ht="60" customHeight="1" x14ac:dyDescent="0.3">
      <c r="A229" s="25" t="s">
        <v>984</v>
      </c>
      <c r="B229" s="30" t="s">
        <v>163</v>
      </c>
      <c r="C229" s="25" t="s">
        <v>174</v>
      </c>
      <c r="D229" s="29"/>
      <c r="E229" s="19" t="s">
        <v>246</v>
      </c>
      <c r="F229" s="19" t="s">
        <v>985</v>
      </c>
      <c r="G229" s="68">
        <v>43850</v>
      </c>
      <c r="H229" s="51">
        <v>44946</v>
      </c>
      <c r="I229" s="19">
        <v>0.26</v>
      </c>
      <c r="J229" s="19"/>
      <c r="K229" s="19" t="s">
        <v>248</v>
      </c>
      <c r="L229" s="19" t="s">
        <v>248</v>
      </c>
      <c r="M229" s="19"/>
      <c r="N229" s="19"/>
      <c r="O229" s="19"/>
      <c r="P229" s="19"/>
      <c r="Q229" s="19"/>
      <c r="R229" s="19"/>
      <c r="S229" s="19" t="s">
        <v>412</v>
      </c>
      <c r="T229" s="19">
        <v>2</v>
      </c>
      <c r="U229" s="19">
        <v>0</v>
      </c>
      <c r="V229" s="19">
        <v>2</v>
      </c>
      <c r="W229" s="19">
        <v>0</v>
      </c>
      <c r="X229" s="19">
        <v>0</v>
      </c>
      <c r="Y229" s="19">
        <v>0</v>
      </c>
      <c r="Z229" s="19">
        <v>0</v>
      </c>
      <c r="AA229" s="19">
        <v>0</v>
      </c>
      <c r="AB229" s="19">
        <v>2</v>
      </c>
      <c r="AC229" s="19"/>
      <c r="AD229" s="19"/>
      <c r="AE229" s="19"/>
      <c r="AF229" s="52">
        <f t="shared" si="3"/>
        <v>2</v>
      </c>
      <c r="AG229" s="54">
        <v>0</v>
      </c>
      <c r="AH229" s="54">
        <v>0</v>
      </c>
      <c r="AI229" s="54">
        <v>0</v>
      </c>
      <c r="AJ229" s="20"/>
      <c r="AK229" s="19"/>
      <c r="AL229" s="19"/>
      <c r="AM229" s="19"/>
      <c r="AN229" s="19"/>
      <c r="AO229" s="19" t="s">
        <v>986</v>
      </c>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row>
    <row r="230" spans="1:73" s="1" customFormat="1" ht="60" customHeight="1" x14ac:dyDescent="0.3">
      <c r="A230" s="25" t="s">
        <v>1568</v>
      </c>
      <c r="B230" s="30" t="s">
        <v>163</v>
      </c>
      <c r="C230" s="25" t="s">
        <v>174</v>
      </c>
      <c r="D230" s="29"/>
      <c r="E230" s="19" t="s">
        <v>987</v>
      </c>
      <c r="F230" s="1" t="s">
        <v>988</v>
      </c>
      <c r="G230" s="10">
        <v>43867</v>
      </c>
      <c r="H230" s="6">
        <v>44963</v>
      </c>
      <c r="I230" s="1">
        <v>0</v>
      </c>
      <c r="K230" s="1" t="s">
        <v>450</v>
      </c>
      <c r="L230" s="1" t="s">
        <v>218</v>
      </c>
      <c r="M230" s="4" t="s">
        <v>169</v>
      </c>
      <c r="N230" s="4"/>
      <c r="S230" s="1" t="s">
        <v>412</v>
      </c>
      <c r="T230" s="1">
        <v>8</v>
      </c>
      <c r="U230" s="1">
        <v>0</v>
      </c>
      <c r="V230" s="1">
        <v>8</v>
      </c>
      <c r="W230" s="1">
        <v>0</v>
      </c>
      <c r="X230" s="1">
        <v>0</v>
      </c>
      <c r="Y230" s="1">
        <v>0</v>
      </c>
      <c r="Z230" s="1">
        <v>0</v>
      </c>
      <c r="AA230" s="1">
        <v>0</v>
      </c>
      <c r="AB230" s="1">
        <v>4</v>
      </c>
      <c r="AC230" s="9">
        <v>4</v>
      </c>
      <c r="AD230" s="9"/>
      <c r="AE230" s="9"/>
      <c r="AF230" s="52">
        <f t="shared" si="3"/>
        <v>8</v>
      </c>
      <c r="AG230" s="54">
        <v>0</v>
      </c>
      <c r="AH230" s="54">
        <v>0</v>
      </c>
      <c r="AI230" s="54">
        <v>0</v>
      </c>
      <c r="AJ230" s="9"/>
      <c r="AK230" s="4"/>
      <c r="AL230" s="4"/>
      <c r="AM230" s="4"/>
      <c r="AN230" s="4"/>
      <c r="AO230" s="1" t="s">
        <v>1569</v>
      </c>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row>
    <row r="231" spans="1:73" s="1" customFormat="1" ht="108" customHeight="1" x14ac:dyDescent="0.3">
      <c r="A231" s="25" t="s">
        <v>989</v>
      </c>
      <c r="B231" s="30" t="s">
        <v>289</v>
      </c>
      <c r="C231" s="25" t="s">
        <v>174</v>
      </c>
      <c r="D231" s="29"/>
      <c r="E231" s="1" t="s">
        <v>990</v>
      </c>
      <c r="F231" s="1" t="s">
        <v>991</v>
      </c>
      <c r="G231" s="10">
        <v>43874</v>
      </c>
      <c r="H231" s="6">
        <v>44969</v>
      </c>
      <c r="I231" s="1">
        <v>0.04</v>
      </c>
      <c r="K231" s="1" t="s">
        <v>421</v>
      </c>
      <c r="L231" s="1" t="s">
        <v>314</v>
      </c>
      <c r="Q231" s="1" t="s">
        <v>642</v>
      </c>
      <c r="S231" s="1" t="s">
        <v>412</v>
      </c>
      <c r="T231" s="1">
        <v>1</v>
      </c>
      <c r="U231" s="1">
        <v>0</v>
      </c>
      <c r="V231" s="1">
        <v>1</v>
      </c>
      <c r="W231" s="1">
        <v>0</v>
      </c>
      <c r="X231" s="1">
        <v>0</v>
      </c>
      <c r="Y231" s="1">
        <v>0</v>
      </c>
      <c r="Z231" s="1">
        <v>0</v>
      </c>
      <c r="AB231" s="1">
        <v>1</v>
      </c>
      <c r="AC231" s="9"/>
      <c r="AD231" s="9"/>
      <c r="AE231" s="9"/>
      <c r="AF231" s="52">
        <f t="shared" si="3"/>
        <v>1</v>
      </c>
      <c r="AG231" s="54">
        <v>0</v>
      </c>
      <c r="AH231" s="54">
        <v>0</v>
      </c>
      <c r="AI231" s="54">
        <v>0</v>
      </c>
      <c r="AJ231" s="9"/>
      <c r="AK231" s="9"/>
      <c r="AL231" s="9"/>
      <c r="AM231" s="9"/>
      <c r="AN231" s="9"/>
      <c r="AO231" s="1" t="s">
        <v>992</v>
      </c>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row>
    <row r="232" spans="1:73" s="1" customFormat="1" ht="80.25" customHeight="1" x14ac:dyDescent="0.3">
      <c r="A232" s="25" t="s">
        <v>993</v>
      </c>
      <c r="B232" s="30" t="s">
        <v>163</v>
      </c>
      <c r="C232" s="25" t="s">
        <v>174</v>
      </c>
      <c r="D232" s="29"/>
      <c r="E232" s="75" t="s">
        <v>994</v>
      </c>
      <c r="F232" s="1" t="s">
        <v>350</v>
      </c>
      <c r="G232" s="10">
        <v>43885</v>
      </c>
      <c r="H232" s="6">
        <v>44981</v>
      </c>
      <c r="I232" s="1">
        <v>0.22</v>
      </c>
      <c r="K232" s="1" t="s">
        <v>468</v>
      </c>
      <c r="L232" s="1" t="s">
        <v>228</v>
      </c>
      <c r="M232" s="7" t="s">
        <v>169</v>
      </c>
      <c r="N232" s="7"/>
      <c r="O232" s="14" t="s">
        <v>185</v>
      </c>
      <c r="P232" s="14"/>
      <c r="Q232" s="14"/>
      <c r="S232" s="1" t="s">
        <v>412</v>
      </c>
      <c r="T232" s="1">
        <v>1</v>
      </c>
      <c r="U232" s="1">
        <v>1</v>
      </c>
      <c r="V232" s="1">
        <v>0</v>
      </c>
      <c r="W232" s="1">
        <v>0</v>
      </c>
      <c r="X232" s="1">
        <v>0</v>
      </c>
      <c r="Y232" s="1">
        <v>0</v>
      </c>
      <c r="Z232" s="1">
        <v>0</v>
      </c>
      <c r="AB232" s="1">
        <v>0</v>
      </c>
      <c r="AC232" s="9"/>
      <c r="AD232" s="9"/>
      <c r="AE232" s="9"/>
      <c r="AF232" s="52">
        <f t="shared" si="3"/>
        <v>0</v>
      </c>
      <c r="AG232" s="54">
        <v>0</v>
      </c>
      <c r="AH232" s="54">
        <v>0</v>
      </c>
      <c r="AI232" s="54">
        <v>0</v>
      </c>
      <c r="AJ232" s="9"/>
      <c r="AK232" s="4"/>
      <c r="AL232" s="4"/>
      <c r="AM232" s="4"/>
      <c r="AN232" s="4"/>
      <c r="AO232" s="1" t="s">
        <v>995</v>
      </c>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row>
    <row r="233" spans="1:73" s="1" customFormat="1" ht="60" customHeight="1" x14ac:dyDescent="0.3">
      <c r="A233" s="65" t="s">
        <v>1533</v>
      </c>
      <c r="B233" s="30" t="s">
        <v>163</v>
      </c>
      <c r="C233" s="25" t="s">
        <v>174</v>
      </c>
      <c r="D233" s="62">
        <v>10013998102</v>
      </c>
      <c r="E233" s="7" t="s">
        <v>996</v>
      </c>
      <c r="F233" s="7" t="s">
        <v>997</v>
      </c>
      <c r="G233" s="36">
        <v>43886</v>
      </c>
      <c r="H233" s="37">
        <v>44982</v>
      </c>
      <c r="I233" s="7">
        <v>0.26</v>
      </c>
      <c r="J233" s="7"/>
      <c r="K233" s="7" t="s">
        <v>342</v>
      </c>
      <c r="L233" s="7" t="s">
        <v>177</v>
      </c>
      <c r="M233" s="7"/>
      <c r="N233" s="7"/>
      <c r="O233" s="7"/>
      <c r="P233" s="7"/>
      <c r="Q233" s="7"/>
      <c r="R233" s="7"/>
      <c r="S233" s="7" t="s">
        <v>170</v>
      </c>
      <c r="T233" s="7">
        <v>4</v>
      </c>
      <c r="U233" s="7">
        <v>0</v>
      </c>
      <c r="V233" s="7">
        <v>4</v>
      </c>
      <c r="W233" s="7">
        <v>3</v>
      </c>
      <c r="X233" s="7">
        <v>1</v>
      </c>
      <c r="Y233" s="7">
        <v>1</v>
      </c>
      <c r="Z233" s="7">
        <v>0</v>
      </c>
      <c r="AA233" s="7"/>
      <c r="AB233" s="45">
        <v>3</v>
      </c>
      <c r="AF233" s="52">
        <f t="shared" si="3"/>
        <v>3</v>
      </c>
      <c r="AG233" s="54">
        <v>0</v>
      </c>
      <c r="AH233" s="54">
        <v>0</v>
      </c>
      <c r="AI233" s="54">
        <v>0</v>
      </c>
      <c r="AJ233" s="9"/>
      <c r="AM233" s="1">
        <v>1</v>
      </c>
      <c r="AO233" s="7" t="s">
        <v>998</v>
      </c>
    </row>
    <row r="234" spans="1:73" s="1" customFormat="1" ht="60" customHeight="1" x14ac:dyDescent="0.3">
      <c r="A234" s="25" t="s">
        <v>999</v>
      </c>
      <c r="B234" s="30" t="s">
        <v>163</v>
      </c>
      <c r="C234" s="25" t="s">
        <v>174</v>
      </c>
      <c r="D234" s="29"/>
      <c r="E234" s="19" t="s">
        <v>1000</v>
      </c>
      <c r="F234" s="1" t="s">
        <v>1001</v>
      </c>
      <c r="G234" s="6">
        <v>43889</v>
      </c>
      <c r="H234" s="6">
        <v>44620</v>
      </c>
      <c r="I234" s="1">
        <v>0.93</v>
      </c>
      <c r="K234" s="1" t="s">
        <v>222</v>
      </c>
      <c r="L234" s="4" t="s">
        <v>718</v>
      </c>
      <c r="M234" s="4"/>
      <c r="N234" s="4"/>
      <c r="O234" s="4"/>
      <c r="P234" s="4"/>
      <c r="Q234" s="4"/>
      <c r="S234" s="1" t="s">
        <v>412</v>
      </c>
      <c r="T234" s="1">
        <v>6</v>
      </c>
      <c r="U234" s="1">
        <v>0</v>
      </c>
      <c r="V234" s="1">
        <v>6</v>
      </c>
      <c r="W234" s="1">
        <v>0</v>
      </c>
      <c r="X234" s="1">
        <v>0</v>
      </c>
      <c r="Y234" s="1">
        <v>0</v>
      </c>
      <c r="Z234" s="1">
        <v>0</v>
      </c>
      <c r="AB234" s="1">
        <v>6</v>
      </c>
      <c r="AF234" s="52">
        <f t="shared" si="3"/>
        <v>6</v>
      </c>
      <c r="AG234" s="54">
        <v>0</v>
      </c>
      <c r="AH234" s="54">
        <v>0</v>
      </c>
      <c r="AI234" s="54">
        <v>0</v>
      </c>
      <c r="AJ234" s="9"/>
      <c r="AO234" s="1" t="s">
        <v>1002</v>
      </c>
    </row>
    <row r="235" spans="1:73" s="1" customFormat="1" ht="60" customHeight="1" x14ac:dyDescent="0.3">
      <c r="A235" s="25" t="s">
        <v>1003</v>
      </c>
      <c r="B235" s="30" t="s">
        <v>440</v>
      </c>
      <c r="C235" s="25" t="s">
        <v>174</v>
      </c>
      <c r="D235" s="29"/>
      <c r="E235" s="1" t="s">
        <v>1004</v>
      </c>
      <c r="F235" s="1" t="s">
        <v>1005</v>
      </c>
      <c r="G235" s="68">
        <v>43892</v>
      </c>
      <c r="H235" s="6">
        <v>44987</v>
      </c>
      <c r="I235" s="1">
        <v>0.08</v>
      </c>
      <c r="K235" s="1" t="s">
        <v>421</v>
      </c>
      <c r="L235" s="1" t="s">
        <v>314</v>
      </c>
      <c r="P235" s="1" t="s">
        <v>950</v>
      </c>
      <c r="S235" s="1" t="s">
        <v>412</v>
      </c>
      <c r="T235" s="1">
        <v>1</v>
      </c>
      <c r="U235" s="1">
        <v>0</v>
      </c>
      <c r="V235" s="1">
        <v>1</v>
      </c>
      <c r="W235" s="1">
        <v>0</v>
      </c>
      <c r="X235" s="1">
        <v>0</v>
      </c>
      <c r="Y235" s="1">
        <v>0</v>
      </c>
      <c r="Z235" s="1">
        <v>0</v>
      </c>
      <c r="AB235" s="1">
        <v>0</v>
      </c>
      <c r="AC235" s="9">
        <v>1</v>
      </c>
      <c r="AD235" s="9"/>
      <c r="AE235" s="9"/>
      <c r="AF235" s="52">
        <f t="shared" si="3"/>
        <v>1</v>
      </c>
      <c r="AG235" s="54">
        <v>0</v>
      </c>
      <c r="AH235" s="54">
        <v>0</v>
      </c>
      <c r="AI235" s="54">
        <v>0</v>
      </c>
      <c r="AJ235" s="9"/>
      <c r="AK235" s="9"/>
      <c r="AL235" s="9"/>
      <c r="AM235" s="9"/>
      <c r="AN235" s="9"/>
      <c r="AO235" s="1" t="s">
        <v>1006</v>
      </c>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row>
    <row r="236" spans="1:73" s="1" customFormat="1" ht="99" customHeight="1" x14ac:dyDescent="0.3">
      <c r="A236" s="24" t="s">
        <v>1007</v>
      </c>
      <c r="B236" s="24" t="s">
        <v>163</v>
      </c>
      <c r="C236" s="25" t="s">
        <v>174</v>
      </c>
      <c r="D236" s="29">
        <v>100091258595</v>
      </c>
      <c r="E236" s="4" t="s">
        <v>1008</v>
      </c>
      <c r="F236" s="4" t="s">
        <v>1009</v>
      </c>
      <c r="G236" s="70">
        <v>43924</v>
      </c>
      <c r="H236" s="71">
        <v>45019</v>
      </c>
      <c r="I236" s="69"/>
      <c r="J236" s="69"/>
      <c r="K236" s="69" t="s">
        <v>227</v>
      </c>
      <c r="L236" s="75" t="s">
        <v>228</v>
      </c>
      <c r="M236" s="14" t="s">
        <v>169</v>
      </c>
      <c r="N236" s="14"/>
      <c r="O236" s="75" t="s">
        <v>185</v>
      </c>
      <c r="P236" s="75"/>
      <c r="Q236" s="75"/>
      <c r="R236" s="69"/>
      <c r="S236" s="69" t="s">
        <v>170</v>
      </c>
      <c r="T236" s="69">
        <v>1</v>
      </c>
      <c r="U236" s="69">
        <v>1</v>
      </c>
      <c r="V236" s="69">
        <v>0</v>
      </c>
      <c r="W236" s="69">
        <v>1</v>
      </c>
      <c r="X236" s="69">
        <v>0</v>
      </c>
      <c r="Y236" s="69">
        <v>0</v>
      </c>
      <c r="Z236" s="69"/>
      <c r="AA236" s="19"/>
      <c r="AB236" s="19"/>
      <c r="AC236" s="19"/>
      <c r="AD236" s="19"/>
      <c r="AE236" s="19"/>
      <c r="AF236" s="52">
        <f t="shared" si="3"/>
        <v>0</v>
      </c>
      <c r="AG236" s="54"/>
      <c r="AH236" s="54"/>
      <c r="AI236" s="54"/>
      <c r="AJ236" s="19"/>
      <c r="AK236" s="20"/>
      <c r="AL236" s="20"/>
      <c r="AM236" s="20"/>
      <c r="AN236" s="20"/>
      <c r="AO236" s="19" t="s">
        <v>1010</v>
      </c>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row>
    <row r="237" spans="1:73" s="1" customFormat="1" ht="67.5" customHeight="1" x14ac:dyDescent="0.3">
      <c r="A237" s="26" t="s">
        <v>1011</v>
      </c>
      <c r="B237" s="26" t="s">
        <v>163</v>
      </c>
      <c r="C237" s="26" t="s">
        <v>174</v>
      </c>
      <c r="D237" s="62"/>
      <c r="E237" s="7" t="s">
        <v>1012</v>
      </c>
      <c r="F237" s="7" t="s">
        <v>1013</v>
      </c>
      <c r="G237" s="36">
        <v>43943</v>
      </c>
      <c r="H237" s="37">
        <v>45038</v>
      </c>
      <c r="I237" s="7">
        <v>7.0000000000000007E-2</v>
      </c>
      <c r="J237" s="7"/>
      <c r="K237" s="7" t="s">
        <v>1014</v>
      </c>
      <c r="L237" s="7" t="s">
        <v>248</v>
      </c>
      <c r="M237" s="7"/>
      <c r="N237" s="7"/>
      <c r="O237" s="7"/>
      <c r="P237" s="7"/>
      <c r="Q237" s="7" t="s">
        <v>785</v>
      </c>
      <c r="R237" s="7"/>
      <c r="S237" s="7" t="s">
        <v>170</v>
      </c>
      <c r="T237" s="7">
        <v>1</v>
      </c>
      <c r="U237" s="7">
        <v>0</v>
      </c>
      <c r="V237" s="7">
        <v>1</v>
      </c>
      <c r="W237" s="7">
        <v>1</v>
      </c>
      <c r="X237" s="7">
        <v>0</v>
      </c>
      <c r="Y237" s="7">
        <v>0</v>
      </c>
      <c r="Z237" s="7">
        <v>0</v>
      </c>
      <c r="AA237" s="7"/>
      <c r="AB237" s="7">
        <v>1</v>
      </c>
      <c r="AC237" s="1">
        <v>0</v>
      </c>
      <c r="AF237" s="52">
        <f t="shared" si="3"/>
        <v>1</v>
      </c>
      <c r="AG237" s="54">
        <v>0</v>
      </c>
      <c r="AH237" s="54">
        <v>0</v>
      </c>
      <c r="AI237" s="54">
        <v>0</v>
      </c>
      <c r="AJ237" s="9"/>
      <c r="AO237" s="7" t="s">
        <v>1532</v>
      </c>
    </row>
    <row r="238" spans="1:73" s="1" customFormat="1" ht="67.5" customHeight="1" x14ac:dyDescent="0.3">
      <c r="A238" s="24" t="s">
        <v>1015</v>
      </c>
      <c r="B238" s="24" t="s">
        <v>163</v>
      </c>
      <c r="C238" s="24" t="s">
        <v>174</v>
      </c>
      <c r="D238" s="24"/>
      <c r="E238" s="4" t="s">
        <v>1016</v>
      </c>
      <c r="F238" s="4" t="s">
        <v>1017</v>
      </c>
      <c r="G238" s="70">
        <v>43962</v>
      </c>
      <c r="H238" s="71">
        <v>45057</v>
      </c>
      <c r="I238" s="69"/>
      <c r="J238" s="69"/>
      <c r="K238" s="69" t="s">
        <v>248</v>
      </c>
      <c r="L238" s="75" t="s">
        <v>248</v>
      </c>
      <c r="M238" s="14" t="s">
        <v>169</v>
      </c>
      <c r="N238" s="14"/>
      <c r="O238" s="75" t="s">
        <v>185</v>
      </c>
      <c r="P238" s="75" t="s">
        <v>950</v>
      </c>
      <c r="Q238" s="75"/>
      <c r="R238" s="69"/>
      <c r="S238" s="69" t="s">
        <v>170</v>
      </c>
      <c r="T238" s="69">
        <v>1</v>
      </c>
      <c r="U238" s="69">
        <v>1</v>
      </c>
      <c r="V238" s="69">
        <v>0</v>
      </c>
      <c r="W238" s="69">
        <v>1</v>
      </c>
      <c r="X238" s="69">
        <v>0</v>
      </c>
      <c r="Y238" s="69">
        <v>0</v>
      </c>
      <c r="Z238" s="69">
        <v>0</v>
      </c>
      <c r="AA238" s="19">
        <v>0</v>
      </c>
      <c r="AB238" s="19">
        <v>0</v>
      </c>
      <c r="AC238" s="19">
        <v>0</v>
      </c>
      <c r="AD238" s="19">
        <v>0</v>
      </c>
      <c r="AE238" s="19"/>
      <c r="AF238" s="52">
        <f t="shared" si="3"/>
        <v>0</v>
      </c>
      <c r="AG238" s="54">
        <v>0</v>
      </c>
      <c r="AH238" s="54">
        <v>0</v>
      </c>
      <c r="AI238" s="54">
        <v>0</v>
      </c>
      <c r="AJ238" s="19"/>
      <c r="AK238" s="20"/>
      <c r="AL238" s="20"/>
      <c r="AM238" s="20"/>
      <c r="AN238" s="20"/>
      <c r="AO238" s="19" t="s">
        <v>1536</v>
      </c>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row>
    <row r="239" spans="1:73" s="1" customFormat="1" ht="60" customHeight="1" x14ac:dyDescent="0.3">
      <c r="A239" s="24" t="s">
        <v>1019</v>
      </c>
      <c r="B239" s="24" t="s">
        <v>163</v>
      </c>
      <c r="C239" s="25" t="s">
        <v>174</v>
      </c>
      <c r="D239" s="29">
        <v>100091258794</v>
      </c>
      <c r="E239" s="4" t="s">
        <v>1020</v>
      </c>
      <c r="F239" s="4" t="s">
        <v>1021</v>
      </c>
      <c r="G239" s="70">
        <v>43972</v>
      </c>
      <c r="H239" s="71">
        <v>45067</v>
      </c>
      <c r="I239" s="69">
        <v>0.3</v>
      </c>
      <c r="J239" s="69"/>
      <c r="K239" s="69" t="s">
        <v>248</v>
      </c>
      <c r="L239" s="75" t="s">
        <v>248</v>
      </c>
      <c r="M239" s="14" t="s">
        <v>169</v>
      </c>
      <c r="N239" s="14"/>
      <c r="O239" s="75" t="s">
        <v>185</v>
      </c>
      <c r="P239" s="75" t="s">
        <v>950</v>
      </c>
      <c r="Q239" s="75"/>
      <c r="R239" s="69"/>
      <c r="S239" s="69" t="s">
        <v>170</v>
      </c>
      <c r="T239" s="69">
        <v>1</v>
      </c>
      <c r="U239" s="69">
        <v>1</v>
      </c>
      <c r="V239" s="69">
        <v>0</v>
      </c>
      <c r="W239" s="69">
        <v>0</v>
      </c>
      <c r="X239" s="69">
        <v>0</v>
      </c>
      <c r="Y239" s="69">
        <v>0</v>
      </c>
      <c r="Z239" s="69"/>
      <c r="AA239" s="19"/>
      <c r="AB239" s="19"/>
      <c r="AC239" s="19"/>
      <c r="AD239" s="19"/>
      <c r="AE239" s="19"/>
      <c r="AF239" s="52">
        <f t="shared" si="3"/>
        <v>0</v>
      </c>
      <c r="AG239" s="54">
        <v>0</v>
      </c>
      <c r="AH239" s="54">
        <v>0</v>
      </c>
      <c r="AI239" s="54">
        <v>0</v>
      </c>
      <c r="AJ239" s="19"/>
      <c r="AK239" s="20"/>
      <c r="AL239" s="20"/>
      <c r="AM239" s="20"/>
      <c r="AN239" s="20"/>
      <c r="AO239" s="19" t="s">
        <v>1022</v>
      </c>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row>
    <row r="240" spans="1:73" s="1" customFormat="1" ht="57" customHeight="1" x14ac:dyDescent="0.3">
      <c r="A240" s="24" t="s">
        <v>1023</v>
      </c>
      <c r="B240" s="30" t="s">
        <v>163</v>
      </c>
      <c r="C240" s="25" t="s">
        <v>174</v>
      </c>
      <c r="D240" s="29">
        <v>100091256080</v>
      </c>
      <c r="E240" s="19" t="s">
        <v>1024</v>
      </c>
      <c r="F240" s="4" t="s">
        <v>1025</v>
      </c>
      <c r="G240" s="49">
        <v>43980</v>
      </c>
      <c r="H240" s="53">
        <v>45075</v>
      </c>
      <c r="I240" s="20">
        <v>0.24</v>
      </c>
      <c r="J240" s="20"/>
      <c r="K240" s="48" t="s">
        <v>222</v>
      </c>
      <c r="L240" s="48" t="s">
        <v>361</v>
      </c>
      <c r="M240" s="4"/>
      <c r="N240" s="4"/>
      <c r="O240" s="4"/>
      <c r="P240" s="4"/>
      <c r="Q240" s="4"/>
      <c r="S240" s="4" t="s">
        <v>170</v>
      </c>
      <c r="T240" s="4">
        <v>3</v>
      </c>
      <c r="U240" s="9">
        <v>1</v>
      </c>
      <c r="V240" s="9">
        <v>2</v>
      </c>
      <c r="W240" s="9">
        <v>2</v>
      </c>
      <c r="X240" s="9">
        <v>1</v>
      </c>
      <c r="Y240" s="9">
        <v>1</v>
      </c>
      <c r="Z240" s="9">
        <v>0</v>
      </c>
      <c r="AA240" s="9">
        <v>1</v>
      </c>
      <c r="AB240" s="9">
        <v>0</v>
      </c>
      <c r="AF240" s="52">
        <f t="shared" si="3"/>
        <v>1</v>
      </c>
      <c r="AG240" s="54">
        <v>0</v>
      </c>
      <c r="AH240" s="54">
        <v>0</v>
      </c>
      <c r="AI240" s="54">
        <v>0</v>
      </c>
      <c r="AJ240" s="9"/>
      <c r="AN240" s="1">
        <v>1</v>
      </c>
      <c r="AO240" s="1" t="s">
        <v>1026</v>
      </c>
    </row>
    <row r="241" spans="1:73" s="1" customFormat="1" ht="60" customHeight="1" x14ac:dyDescent="0.3">
      <c r="A241" s="30" t="s">
        <v>1027</v>
      </c>
      <c r="B241" s="30" t="s">
        <v>440</v>
      </c>
      <c r="C241" s="25" t="s">
        <v>174</v>
      </c>
      <c r="D241" s="58" t="s">
        <v>1028</v>
      </c>
      <c r="E241" s="14" t="s">
        <v>1029</v>
      </c>
      <c r="F241" s="14" t="s">
        <v>1030</v>
      </c>
      <c r="G241" s="22">
        <v>43992</v>
      </c>
      <c r="H241" s="6">
        <v>45087</v>
      </c>
      <c r="I241" s="1">
        <v>0.17</v>
      </c>
      <c r="K241" s="14" t="s">
        <v>558</v>
      </c>
      <c r="L241" s="14" t="s">
        <v>228</v>
      </c>
      <c r="M241" s="7" t="s">
        <v>169</v>
      </c>
      <c r="N241" s="7"/>
      <c r="O241" s="14"/>
      <c r="P241" s="14"/>
      <c r="Q241" s="14"/>
      <c r="S241" s="14" t="s">
        <v>412</v>
      </c>
      <c r="T241" s="1">
        <v>1</v>
      </c>
      <c r="U241" s="1">
        <v>0</v>
      </c>
      <c r="V241" s="1">
        <v>1</v>
      </c>
      <c r="W241" s="1">
        <v>0</v>
      </c>
      <c r="X241" s="1">
        <v>0</v>
      </c>
      <c r="Y241" s="1">
        <v>0</v>
      </c>
      <c r="Z241" s="1">
        <v>0</v>
      </c>
      <c r="AB241" s="1">
        <v>0</v>
      </c>
      <c r="AF241" s="52">
        <f t="shared" si="3"/>
        <v>0</v>
      </c>
      <c r="AG241" s="54">
        <v>0</v>
      </c>
      <c r="AH241" s="54">
        <v>0</v>
      </c>
      <c r="AI241" s="54">
        <v>0</v>
      </c>
      <c r="AJ241" s="9"/>
      <c r="AO241" s="1" t="s">
        <v>1583</v>
      </c>
    </row>
    <row r="242" spans="1:73" s="1" customFormat="1" ht="72.75" customHeight="1" x14ac:dyDescent="0.3">
      <c r="A242" s="30" t="s">
        <v>1031</v>
      </c>
      <c r="B242" s="30" t="s">
        <v>163</v>
      </c>
      <c r="C242" s="25" t="s">
        <v>174</v>
      </c>
      <c r="D242" s="58" t="s">
        <v>1032</v>
      </c>
      <c r="E242" s="75" t="s">
        <v>1033</v>
      </c>
      <c r="F242" s="14" t="s">
        <v>1034</v>
      </c>
      <c r="G242" s="22">
        <v>43993</v>
      </c>
      <c r="H242" s="6">
        <v>45088</v>
      </c>
      <c r="I242" s="1">
        <v>0.06</v>
      </c>
      <c r="K242" s="11" t="s">
        <v>222</v>
      </c>
      <c r="L242" s="14" t="s">
        <v>296</v>
      </c>
      <c r="M242" s="14"/>
      <c r="N242" s="14"/>
      <c r="O242" s="14"/>
      <c r="P242" s="14"/>
      <c r="Q242" s="14"/>
      <c r="S242" s="14" t="s">
        <v>412</v>
      </c>
      <c r="T242" s="1">
        <v>1</v>
      </c>
      <c r="U242" s="1">
        <v>0</v>
      </c>
      <c r="V242" s="1">
        <v>1</v>
      </c>
      <c r="W242" s="1">
        <v>0</v>
      </c>
      <c r="X242" s="1">
        <v>0</v>
      </c>
      <c r="Y242" s="1">
        <v>0</v>
      </c>
      <c r="Z242" s="1">
        <v>0</v>
      </c>
      <c r="AB242" s="1">
        <v>0</v>
      </c>
      <c r="AC242" s="1">
        <v>1</v>
      </c>
      <c r="AF242" s="52">
        <f t="shared" si="3"/>
        <v>1</v>
      </c>
      <c r="AG242" s="54">
        <v>0</v>
      </c>
      <c r="AH242" s="54">
        <v>0</v>
      </c>
      <c r="AI242" s="54">
        <v>0</v>
      </c>
      <c r="AJ242" s="9"/>
      <c r="AO242" s="7" t="s">
        <v>1035</v>
      </c>
    </row>
    <row r="243" spans="1:73" s="1" customFormat="1" ht="72.75" customHeight="1" x14ac:dyDescent="0.3">
      <c r="A243" s="24" t="s">
        <v>1036</v>
      </c>
      <c r="B243" s="24" t="s">
        <v>289</v>
      </c>
      <c r="C243" s="25" t="s">
        <v>174</v>
      </c>
      <c r="D243" s="29">
        <v>200000913659</v>
      </c>
      <c r="E243" s="4" t="s">
        <v>1037</v>
      </c>
      <c r="F243" s="4" t="s">
        <v>1038</v>
      </c>
      <c r="G243" s="70">
        <v>44019</v>
      </c>
      <c r="H243" s="71">
        <v>45114</v>
      </c>
      <c r="I243" s="69">
        <v>0.01</v>
      </c>
      <c r="J243" s="69"/>
      <c r="K243" s="69" t="s">
        <v>113</v>
      </c>
      <c r="L243" s="75" t="s">
        <v>113</v>
      </c>
      <c r="M243" s="14" t="s">
        <v>191</v>
      </c>
      <c r="N243" s="14"/>
      <c r="O243" s="75"/>
      <c r="P243" s="75"/>
      <c r="Q243" s="75"/>
      <c r="R243" s="69"/>
      <c r="S243" s="69" t="s">
        <v>186</v>
      </c>
      <c r="T243" s="69">
        <v>1</v>
      </c>
      <c r="U243" s="69">
        <v>0</v>
      </c>
      <c r="V243" s="69">
        <v>1</v>
      </c>
      <c r="W243" s="69">
        <v>0</v>
      </c>
      <c r="X243" s="69">
        <v>1</v>
      </c>
      <c r="Y243" s="69">
        <v>1</v>
      </c>
      <c r="Z243" s="69">
        <v>0</v>
      </c>
      <c r="AA243" s="69">
        <v>0</v>
      </c>
      <c r="AB243" s="69">
        <v>0</v>
      </c>
      <c r="AC243" s="69">
        <v>0</v>
      </c>
      <c r="AD243" s="19"/>
      <c r="AE243" s="19"/>
      <c r="AF243" s="52">
        <f t="shared" si="3"/>
        <v>0</v>
      </c>
      <c r="AG243" s="54"/>
      <c r="AH243" s="54"/>
      <c r="AI243" s="54"/>
      <c r="AJ243" s="19"/>
      <c r="AK243" s="20"/>
      <c r="AL243" s="20"/>
      <c r="AM243" s="20"/>
      <c r="AN243" s="20">
        <v>1</v>
      </c>
      <c r="AO243" s="1" t="s">
        <v>186</v>
      </c>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row>
    <row r="244" spans="1:73" ht="60" customHeight="1" x14ac:dyDescent="0.3">
      <c r="A244" s="24" t="s">
        <v>1039</v>
      </c>
      <c r="B244" s="24" t="s">
        <v>163</v>
      </c>
      <c r="C244" s="25" t="s">
        <v>174</v>
      </c>
      <c r="D244" s="29">
        <v>100091257469</v>
      </c>
      <c r="E244" s="4" t="s">
        <v>1040</v>
      </c>
      <c r="F244" s="4" t="s">
        <v>1041</v>
      </c>
      <c r="G244" s="70">
        <v>44020</v>
      </c>
      <c r="H244" s="71">
        <v>45115</v>
      </c>
      <c r="I244" s="69"/>
      <c r="J244" s="69"/>
      <c r="K244" s="69" t="s">
        <v>208</v>
      </c>
      <c r="L244" s="75" t="s">
        <v>208</v>
      </c>
      <c r="M244" s="14" t="s">
        <v>169</v>
      </c>
      <c r="N244" s="14"/>
      <c r="O244" s="75" t="s">
        <v>185</v>
      </c>
      <c r="P244" s="75"/>
      <c r="Q244" s="75"/>
      <c r="R244" s="69"/>
      <c r="S244" s="69" t="s">
        <v>412</v>
      </c>
      <c r="T244" s="69">
        <v>1</v>
      </c>
      <c r="U244" s="69">
        <v>1</v>
      </c>
      <c r="V244" s="69">
        <v>0</v>
      </c>
      <c r="W244" s="69">
        <v>0</v>
      </c>
      <c r="X244" s="69">
        <v>0</v>
      </c>
      <c r="Y244" s="69">
        <v>0</v>
      </c>
      <c r="Z244" s="69"/>
      <c r="AA244" s="19"/>
      <c r="AB244" s="19"/>
      <c r="AC244" s="19"/>
      <c r="AD244" s="19"/>
      <c r="AE244" s="19"/>
      <c r="AF244" s="52">
        <f t="shared" si="3"/>
        <v>0</v>
      </c>
      <c r="AG244" s="54">
        <v>0</v>
      </c>
      <c r="AH244" s="54">
        <v>0</v>
      </c>
      <c r="AI244" s="54">
        <v>0</v>
      </c>
      <c r="AJ244" s="19"/>
      <c r="AK244" s="20"/>
      <c r="AL244" s="20"/>
      <c r="AM244" s="20"/>
      <c r="AN244" s="20"/>
      <c r="AO244" s="19" t="s">
        <v>1042</v>
      </c>
      <c r="AP244" s="1"/>
    </row>
    <row r="245" spans="1:73" s="1" customFormat="1" ht="90.6" customHeight="1" x14ac:dyDescent="0.3">
      <c r="A245" s="24" t="s">
        <v>1043</v>
      </c>
      <c r="B245" s="24" t="s">
        <v>163</v>
      </c>
      <c r="C245" s="25" t="s">
        <v>174</v>
      </c>
      <c r="D245" s="29">
        <v>10014001507</v>
      </c>
      <c r="E245" s="4" t="s">
        <v>1044</v>
      </c>
      <c r="F245" s="4" t="s">
        <v>1045</v>
      </c>
      <c r="G245" s="70">
        <v>44032</v>
      </c>
      <c r="H245" s="71">
        <v>45127</v>
      </c>
      <c r="I245" s="69">
        <v>0.2</v>
      </c>
      <c r="J245" s="69"/>
      <c r="K245" s="69" t="s">
        <v>222</v>
      </c>
      <c r="L245" s="75" t="s">
        <v>1046</v>
      </c>
      <c r="M245" s="14" t="s">
        <v>191</v>
      </c>
      <c r="N245" s="14"/>
      <c r="O245" s="75"/>
      <c r="P245" s="75"/>
      <c r="Q245" s="75" t="s">
        <v>642</v>
      </c>
      <c r="R245" s="69"/>
      <c r="S245" s="69" t="s">
        <v>412</v>
      </c>
      <c r="T245" s="69">
        <v>4</v>
      </c>
      <c r="U245" s="69">
        <v>0</v>
      </c>
      <c r="V245" s="69">
        <v>4</v>
      </c>
      <c r="W245" s="69">
        <v>0</v>
      </c>
      <c r="X245" s="69">
        <v>0</v>
      </c>
      <c r="Y245" s="69">
        <v>0</v>
      </c>
      <c r="Z245" s="69"/>
      <c r="AA245" s="19">
        <v>0</v>
      </c>
      <c r="AB245" s="19">
        <v>4</v>
      </c>
      <c r="AC245" s="19"/>
      <c r="AD245" s="19"/>
      <c r="AE245" s="19"/>
      <c r="AF245" s="52">
        <f t="shared" si="3"/>
        <v>4</v>
      </c>
      <c r="AG245" s="54">
        <v>0</v>
      </c>
      <c r="AH245" s="54">
        <v>0</v>
      </c>
      <c r="AI245" s="54">
        <v>0</v>
      </c>
      <c r="AJ245" s="19"/>
      <c r="AK245" s="20"/>
      <c r="AL245" s="20"/>
      <c r="AM245" s="20"/>
      <c r="AN245" s="20"/>
      <c r="AO245" s="19" t="s">
        <v>1047</v>
      </c>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row>
    <row r="246" spans="1:73" s="15" customFormat="1" ht="98.4" customHeight="1" x14ac:dyDescent="0.3">
      <c r="A246" s="24" t="s">
        <v>1048</v>
      </c>
      <c r="B246" s="24" t="s">
        <v>163</v>
      </c>
      <c r="C246" s="25" t="s">
        <v>174</v>
      </c>
      <c r="D246" s="29">
        <v>10094634292</v>
      </c>
      <c r="E246" s="4" t="s">
        <v>1049</v>
      </c>
      <c r="F246" s="48" t="s">
        <v>1050</v>
      </c>
      <c r="G246" s="70">
        <v>44034</v>
      </c>
      <c r="H246" s="71">
        <v>45129</v>
      </c>
      <c r="I246" s="69">
        <v>0.04</v>
      </c>
      <c r="J246" s="69"/>
      <c r="K246" s="69" t="s">
        <v>1051</v>
      </c>
      <c r="L246" s="75" t="s">
        <v>71</v>
      </c>
      <c r="M246" s="14" t="s">
        <v>191</v>
      </c>
      <c r="N246" s="14"/>
      <c r="O246" s="75"/>
      <c r="P246" s="75"/>
      <c r="Q246" s="75"/>
      <c r="R246" s="69"/>
      <c r="S246" s="69" t="s">
        <v>412</v>
      </c>
      <c r="T246" s="69">
        <v>1</v>
      </c>
      <c r="U246" s="69">
        <v>0</v>
      </c>
      <c r="V246" s="69">
        <v>1</v>
      </c>
      <c r="W246" s="69">
        <v>0</v>
      </c>
      <c r="X246" s="69">
        <v>0</v>
      </c>
      <c r="Y246" s="69">
        <v>0</v>
      </c>
      <c r="Z246" s="69"/>
      <c r="AA246" s="19">
        <v>0</v>
      </c>
      <c r="AB246" s="19">
        <v>1</v>
      </c>
      <c r="AC246" s="19"/>
      <c r="AD246" s="19"/>
      <c r="AE246" s="19"/>
      <c r="AF246" s="52">
        <f t="shared" si="3"/>
        <v>1</v>
      </c>
      <c r="AG246" s="54">
        <v>0</v>
      </c>
      <c r="AH246" s="54">
        <v>0</v>
      </c>
      <c r="AI246" s="54">
        <v>0</v>
      </c>
      <c r="AJ246" s="19"/>
      <c r="AK246" s="20"/>
      <c r="AL246" s="20"/>
      <c r="AM246" s="20"/>
      <c r="AN246" s="20"/>
      <c r="AO246" s="19" t="s">
        <v>1052</v>
      </c>
      <c r="AP246" s="1"/>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row>
    <row r="247" spans="1:73" s="16" customFormat="1" ht="97.5" customHeight="1" x14ac:dyDescent="0.3">
      <c r="A247" s="24" t="s">
        <v>1535</v>
      </c>
      <c r="B247" s="24" t="s">
        <v>163</v>
      </c>
      <c r="C247" s="25" t="s">
        <v>174</v>
      </c>
      <c r="D247" s="29">
        <v>100091259829</v>
      </c>
      <c r="E247" s="4" t="s">
        <v>1053</v>
      </c>
      <c r="F247" s="4" t="s">
        <v>1054</v>
      </c>
      <c r="G247" s="70">
        <v>44036</v>
      </c>
      <c r="H247" s="71">
        <v>45131</v>
      </c>
      <c r="I247" s="69"/>
      <c r="J247" s="69"/>
      <c r="K247" s="69" t="s">
        <v>113</v>
      </c>
      <c r="L247" s="75" t="s">
        <v>113</v>
      </c>
      <c r="M247" s="14" t="s">
        <v>169</v>
      </c>
      <c r="N247" s="14"/>
      <c r="O247" s="75" t="s">
        <v>185</v>
      </c>
      <c r="P247" s="232" t="s">
        <v>950</v>
      </c>
      <c r="Q247" s="75"/>
      <c r="R247" s="69"/>
      <c r="S247" s="69" t="s">
        <v>170</v>
      </c>
      <c r="T247" s="69">
        <v>1</v>
      </c>
      <c r="U247" s="69">
        <v>1</v>
      </c>
      <c r="V247" s="69">
        <v>0</v>
      </c>
      <c r="W247" s="69">
        <v>1</v>
      </c>
      <c r="X247" s="69">
        <v>0</v>
      </c>
      <c r="Y247" s="69">
        <v>0</v>
      </c>
      <c r="Z247" s="69"/>
      <c r="AA247" s="19"/>
      <c r="AB247" s="19"/>
      <c r="AC247" s="19"/>
      <c r="AD247" s="19"/>
      <c r="AE247" s="19"/>
      <c r="AF247" s="52">
        <f t="shared" si="3"/>
        <v>0</v>
      </c>
      <c r="AG247" s="54">
        <v>0</v>
      </c>
      <c r="AH247" s="54">
        <v>0</v>
      </c>
      <c r="AI247" s="54">
        <v>0</v>
      </c>
      <c r="AJ247" s="19"/>
      <c r="AK247" s="20"/>
      <c r="AL247" s="20"/>
      <c r="AM247" s="20"/>
      <c r="AN247" s="20"/>
      <c r="AO247" s="19" t="s">
        <v>1055</v>
      </c>
      <c r="AP247" s="1"/>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row>
    <row r="248" spans="1:73" ht="118.5" customHeight="1" x14ac:dyDescent="0.3">
      <c r="A248" s="24" t="s">
        <v>1056</v>
      </c>
      <c r="B248" s="24" t="s">
        <v>163</v>
      </c>
      <c r="C248" s="25" t="s">
        <v>174</v>
      </c>
      <c r="D248" s="29">
        <v>10094634293</v>
      </c>
      <c r="E248" s="4" t="s">
        <v>1057</v>
      </c>
      <c r="F248" s="4" t="s">
        <v>1058</v>
      </c>
      <c r="G248" s="70">
        <v>44043</v>
      </c>
      <c r="H248" s="71">
        <v>45138</v>
      </c>
      <c r="I248" s="69">
        <v>0.14000000000000001</v>
      </c>
      <c r="J248" s="69"/>
      <c r="K248" s="69" t="s">
        <v>558</v>
      </c>
      <c r="L248" s="75" t="s">
        <v>228</v>
      </c>
      <c r="M248" s="14" t="s">
        <v>169</v>
      </c>
      <c r="N248" s="14"/>
      <c r="O248" s="75"/>
      <c r="P248" s="75"/>
      <c r="Q248" s="75"/>
      <c r="R248" s="69"/>
      <c r="S248" s="69" t="s">
        <v>412</v>
      </c>
      <c r="T248" s="69">
        <v>1</v>
      </c>
      <c r="U248" s="69">
        <v>0</v>
      </c>
      <c r="V248" s="69">
        <v>1</v>
      </c>
      <c r="W248" s="69">
        <v>0</v>
      </c>
      <c r="X248" s="69">
        <v>0</v>
      </c>
      <c r="Y248" s="69">
        <v>0</v>
      </c>
      <c r="Z248" s="69"/>
      <c r="AA248" s="19">
        <v>0</v>
      </c>
      <c r="AB248" s="19">
        <v>1</v>
      </c>
      <c r="AC248" s="19"/>
      <c r="AD248" s="19"/>
      <c r="AE248" s="19"/>
      <c r="AF248" s="52">
        <f t="shared" si="3"/>
        <v>1</v>
      </c>
      <c r="AG248" s="54">
        <v>0</v>
      </c>
      <c r="AH248" s="54">
        <v>0</v>
      </c>
      <c r="AI248" s="54">
        <v>0</v>
      </c>
      <c r="AJ248" s="19"/>
      <c r="AK248" s="20"/>
      <c r="AL248" s="20"/>
      <c r="AM248" s="20"/>
      <c r="AN248" s="20"/>
      <c r="AO248" s="19" t="s">
        <v>1059</v>
      </c>
      <c r="AP248" s="1"/>
    </row>
    <row r="249" spans="1:73" s="1" customFormat="1" ht="96" customHeight="1" x14ac:dyDescent="0.3">
      <c r="A249" s="231" t="s">
        <v>1060</v>
      </c>
      <c r="B249" s="231" t="s">
        <v>163</v>
      </c>
      <c r="C249" s="231" t="s">
        <v>174</v>
      </c>
      <c r="D249" s="60">
        <v>10014003428</v>
      </c>
      <c r="E249" s="4" t="s">
        <v>1061</v>
      </c>
      <c r="F249" s="48" t="s">
        <v>1062</v>
      </c>
      <c r="G249" s="70">
        <v>44053</v>
      </c>
      <c r="H249" s="71">
        <v>45148</v>
      </c>
      <c r="I249" s="69">
        <v>0.05</v>
      </c>
      <c r="J249" s="69"/>
      <c r="K249" s="69" t="s">
        <v>57</v>
      </c>
      <c r="L249" s="75" t="s">
        <v>646</v>
      </c>
      <c r="M249" s="14" t="s">
        <v>169</v>
      </c>
      <c r="N249" s="14"/>
      <c r="O249" s="75"/>
      <c r="P249" s="75"/>
      <c r="Q249" s="75"/>
      <c r="R249" s="69"/>
      <c r="S249" s="69" t="s">
        <v>170</v>
      </c>
      <c r="T249" s="69">
        <v>2</v>
      </c>
      <c r="U249" s="69">
        <v>0</v>
      </c>
      <c r="V249" s="69">
        <v>2</v>
      </c>
      <c r="W249" s="69">
        <v>2</v>
      </c>
      <c r="X249" s="69">
        <v>1</v>
      </c>
      <c r="Y249" s="69">
        <v>1</v>
      </c>
      <c r="Z249" s="69"/>
      <c r="AA249" s="19">
        <v>1</v>
      </c>
      <c r="AB249" s="19"/>
      <c r="AC249" s="19"/>
      <c r="AD249" s="19"/>
      <c r="AE249" s="19"/>
      <c r="AF249" s="52">
        <f t="shared" si="3"/>
        <v>1</v>
      </c>
      <c r="AG249" s="54">
        <v>0</v>
      </c>
      <c r="AH249" s="54">
        <v>0</v>
      </c>
      <c r="AI249" s="54">
        <v>0</v>
      </c>
      <c r="AJ249" s="19"/>
      <c r="AK249" s="20"/>
      <c r="AL249" s="20"/>
      <c r="AM249" s="20"/>
      <c r="AN249" s="20">
        <v>1</v>
      </c>
      <c r="AO249" s="19" t="s">
        <v>1063</v>
      </c>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row>
    <row r="250" spans="1:73" s="1" customFormat="1" ht="77.25" customHeight="1" x14ac:dyDescent="0.3">
      <c r="A250" s="24" t="s">
        <v>1064</v>
      </c>
      <c r="B250" s="24" t="s">
        <v>163</v>
      </c>
      <c r="C250" s="25" t="s">
        <v>174</v>
      </c>
      <c r="D250" s="29">
        <v>10094634085</v>
      </c>
      <c r="E250" s="4" t="s">
        <v>1065</v>
      </c>
      <c r="F250" s="4" t="s">
        <v>1066</v>
      </c>
      <c r="G250" s="70">
        <v>44053</v>
      </c>
      <c r="H250" s="71">
        <v>45148</v>
      </c>
      <c r="I250" s="69"/>
      <c r="J250" s="69"/>
      <c r="K250" s="69" t="s">
        <v>190</v>
      </c>
      <c r="L250" s="75" t="s">
        <v>190</v>
      </c>
      <c r="M250" s="14" t="s">
        <v>169</v>
      </c>
      <c r="N250" s="14"/>
      <c r="O250" s="75"/>
      <c r="P250" s="75"/>
      <c r="Q250" s="75" t="s">
        <v>191</v>
      </c>
      <c r="R250" s="69"/>
      <c r="S250" s="69" t="s">
        <v>412</v>
      </c>
      <c r="T250" s="69">
        <v>2</v>
      </c>
      <c r="U250" s="69">
        <v>0</v>
      </c>
      <c r="V250" s="69">
        <v>2</v>
      </c>
      <c r="W250" s="69">
        <v>0</v>
      </c>
      <c r="X250" s="69">
        <v>0</v>
      </c>
      <c r="Y250" s="69">
        <v>0</v>
      </c>
      <c r="Z250" s="69"/>
      <c r="AA250" s="19">
        <v>0</v>
      </c>
      <c r="AB250" s="19">
        <v>2</v>
      </c>
      <c r="AC250" s="19"/>
      <c r="AD250" s="19"/>
      <c r="AE250" s="19"/>
      <c r="AF250" s="52">
        <f t="shared" si="3"/>
        <v>2</v>
      </c>
      <c r="AG250" s="54">
        <v>0</v>
      </c>
      <c r="AH250" s="54">
        <v>0</v>
      </c>
      <c r="AI250" s="54">
        <v>0</v>
      </c>
      <c r="AJ250" s="19"/>
      <c r="AK250" s="20"/>
      <c r="AL250" s="20"/>
      <c r="AM250" s="20"/>
      <c r="AN250" s="20"/>
      <c r="AO250" s="19" t="s">
        <v>1067</v>
      </c>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row>
    <row r="251" spans="1:73" ht="93" customHeight="1" x14ac:dyDescent="0.3">
      <c r="A251" s="24" t="s">
        <v>1068</v>
      </c>
      <c r="B251" s="24" t="s">
        <v>163</v>
      </c>
      <c r="C251" s="25" t="s">
        <v>174</v>
      </c>
      <c r="D251" s="29"/>
      <c r="E251" s="4" t="s">
        <v>1069</v>
      </c>
      <c r="F251" s="4" t="s">
        <v>1070</v>
      </c>
      <c r="G251" s="70">
        <v>44064</v>
      </c>
      <c r="H251" s="71"/>
      <c r="I251" s="69"/>
      <c r="J251" s="69"/>
      <c r="K251" s="69" t="s">
        <v>1071</v>
      </c>
      <c r="L251" s="75"/>
      <c r="M251" s="14" t="s">
        <v>169</v>
      </c>
      <c r="N251" s="14"/>
      <c r="O251" s="75"/>
      <c r="P251" s="75"/>
      <c r="Q251" s="75"/>
      <c r="R251" s="69"/>
      <c r="S251" s="69" t="s">
        <v>186</v>
      </c>
      <c r="T251" s="69">
        <v>2</v>
      </c>
      <c r="U251" s="69">
        <v>0</v>
      </c>
      <c r="V251" s="69">
        <v>2</v>
      </c>
      <c r="W251" s="69"/>
      <c r="X251" s="69">
        <v>2</v>
      </c>
      <c r="Y251" s="69">
        <v>2</v>
      </c>
      <c r="Z251" s="69"/>
      <c r="AA251" s="19"/>
      <c r="AB251" s="19"/>
      <c r="AC251" s="19"/>
      <c r="AD251" s="19"/>
      <c r="AE251" s="19"/>
      <c r="AF251" s="52">
        <f t="shared" si="3"/>
        <v>0</v>
      </c>
      <c r="AG251" s="54">
        <v>0</v>
      </c>
      <c r="AH251" s="54">
        <v>0</v>
      </c>
      <c r="AI251" s="54">
        <v>0</v>
      </c>
      <c r="AJ251" s="19"/>
      <c r="AK251" s="20"/>
      <c r="AL251" s="20"/>
      <c r="AM251" s="20">
        <v>2</v>
      </c>
      <c r="AN251" s="20"/>
      <c r="AO251" s="1" t="s">
        <v>186</v>
      </c>
      <c r="AP251" s="1"/>
    </row>
    <row r="252" spans="1:73" ht="77.25" customHeight="1" x14ac:dyDescent="0.3">
      <c r="A252" s="24" t="s">
        <v>1072</v>
      </c>
      <c r="B252" s="24" t="s">
        <v>163</v>
      </c>
      <c r="C252" s="25" t="s">
        <v>174</v>
      </c>
      <c r="D252" s="29">
        <v>10094633774</v>
      </c>
      <c r="E252" s="4" t="s">
        <v>1073</v>
      </c>
      <c r="F252" s="4" t="s">
        <v>1074</v>
      </c>
      <c r="G252" s="70">
        <v>44085</v>
      </c>
      <c r="H252" s="71">
        <v>45180</v>
      </c>
      <c r="I252" s="69">
        <v>0.14000000000000001</v>
      </c>
      <c r="J252" s="69"/>
      <c r="K252" s="69" t="s">
        <v>502</v>
      </c>
      <c r="L252" s="75" t="s">
        <v>248</v>
      </c>
      <c r="M252" s="14" t="s">
        <v>169</v>
      </c>
      <c r="N252" s="14"/>
      <c r="O252" s="75"/>
      <c r="P252" s="75"/>
      <c r="Q252" s="75"/>
      <c r="R252" s="69"/>
      <c r="S252" s="69" t="s">
        <v>412</v>
      </c>
      <c r="T252" s="69">
        <v>1</v>
      </c>
      <c r="U252" s="69">
        <v>0</v>
      </c>
      <c r="V252" s="69">
        <v>1</v>
      </c>
      <c r="W252" s="69">
        <v>0</v>
      </c>
      <c r="X252" s="69">
        <v>0</v>
      </c>
      <c r="Y252" s="69">
        <v>0</v>
      </c>
      <c r="Z252" s="69"/>
      <c r="AA252" s="19">
        <v>0</v>
      </c>
      <c r="AB252" s="19">
        <v>1</v>
      </c>
      <c r="AC252" s="19"/>
      <c r="AD252" s="19"/>
      <c r="AE252" s="19"/>
      <c r="AF252" s="52">
        <f t="shared" si="3"/>
        <v>1</v>
      </c>
      <c r="AG252" s="54">
        <v>0</v>
      </c>
      <c r="AH252" s="54">
        <v>0</v>
      </c>
      <c r="AI252" s="54">
        <v>0</v>
      </c>
      <c r="AJ252" s="19"/>
      <c r="AK252" s="20"/>
      <c r="AL252" s="20"/>
      <c r="AM252" s="20"/>
      <c r="AN252" s="20"/>
      <c r="AO252" s="19" t="s">
        <v>1075</v>
      </c>
      <c r="AP252" s="1"/>
    </row>
    <row r="253" spans="1:73" ht="60.6" customHeight="1" x14ac:dyDescent="0.3">
      <c r="A253" s="24" t="s">
        <v>1076</v>
      </c>
      <c r="B253" s="24" t="s">
        <v>163</v>
      </c>
      <c r="C253" s="25" t="s">
        <v>174</v>
      </c>
      <c r="D253" s="29">
        <v>10094634228</v>
      </c>
      <c r="E253" s="4" t="s">
        <v>1077</v>
      </c>
      <c r="F253" s="69" t="s">
        <v>1078</v>
      </c>
      <c r="G253" s="70">
        <v>44089</v>
      </c>
      <c r="H253" s="71">
        <v>45184</v>
      </c>
      <c r="I253" s="69">
        <v>0.11</v>
      </c>
      <c r="J253" s="69"/>
      <c r="K253" s="69" t="s">
        <v>222</v>
      </c>
      <c r="L253" s="75" t="s">
        <v>1079</v>
      </c>
      <c r="M253" s="14" t="s">
        <v>169</v>
      </c>
      <c r="N253" s="14"/>
      <c r="O253" s="75"/>
      <c r="P253" s="75"/>
      <c r="Q253" s="75"/>
      <c r="R253" s="69"/>
      <c r="S253" s="69" t="s">
        <v>412</v>
      </c>
      <c r="T253" s="69">
        <v>1</v>
      </c>
      <c r="U253" s="69"/>
      <c r="V253" s="69">
        <v>1</v>
      </c>
      <c r="W253" s="69">
        <v>0</v>
      </c>
      <c r="X253" s="69">
        <v>0</v>
      </c>
      <c r="Y253" s="69">
        <v>0</v>
      </c>
      <c r="Z253" s="69"/>
      <c r="AA253" s="19">
        <v>0</v>
      </c>
      <c r="AB253" s="19">
        <v>1</v>
      </c>
      <c r="AC253" s="19"/>
      <c r="AD253" s="19"/>
      <c r="AE253" s="19"/>
      <c r="AF253" s="52">
        <f t="shared" si="3"/>
        <v>1</v>
      </c>
      <c r="AG253" s="54">
        <v>0</v>
      </c>
      <c r="AH253" s="54">
        <v>0</v>
      </c>
      <c r="AI253" s="54">
        <v>0</v>
      </c>
      <c r="AJ253" s="19"/>
      <c r="AK253" s="20"/>
      <c r="AL253" s="20"/>
      <c r="AM253" s="20"/>
      <c r="AN253" s="20"/>
      <c r="AO253" s="19" t="s">
        <v>1080</v>
      </c>
      <c r="AP253" s="1"/>
    </row>
    <row r="254" spans="1:73" ht="54" customHeight="1" x14ac:dyDescent="0.3">
      <c r="A254" s="24" t="s">
        <v>1081</v>
      </c>
      <c r="B254" s="24" t="s">
        <v>163</v>
      </c>
      <c r="C254" s="25" t="s">
        <v>174</v>
      </c>
      <c r="D254" s="29">
        <v>10014001591</v>
      </c>
      <c r="E254" s="4" t="s">
        <v>1082</v>
      </c>
      <c r="F254" s="4" t="s">
        <v>1083</v>
      </c>
      <c r="G254" s="70">
        <v>44090</v>
      </c>
      <c r="H254" s="71">
        <v>45185</v>
      </c>
      <c r="I254" s="69">
        <v>0.22</v>
      </c>
      <c r="J254" s="69"/>
      <c r="K254" s="69" t="s">
        <v>177</v>
      </c>
      <c r="L254" s="75" t="s">
        <v>177</v>
      </c>
      <c r="M254" s="14" t="s">
        <v>191</v>
      </c>
      <c r="N254" s="14"/>
      <c r="O254" s="75"/>
      <c r="P254" s="75"/>
      <c r="Q254" s="75" t="s">
        <v>569</v>
      </c>
      <c r="R254" s="69"/>
      <c r="S254" s="69" t="s">
        <v>412</v>
      </c>
      <c r="T254" s="69">
        <v>2</v>
      </c>
      <c r="U254" s="69">
        <v>0</v>
      </c>
      <c r="V254" s="69">
        <v>2</v>
      </c>
      <c r="W254" s="69">
        <v>0</v>
      </c>
      <c r="X254" s="69">
        <v>0</v>
      </c>
      <c r="Y254" s="69">
        <v>0</v>
      </c>
      <c r="Z254" s="69"/>
      <c r="AA254" s="19">
        <v>0</v>
      </c>
      <c r="AB254" s="19">
        <v>2</v>
      </c>
      <c r="AC254" s="19"/>
      <c r="AD254" s="19"/>
      <c r="AE254" s="19"/>
      <c r="AF254" s="52">
        <f t="shared" si="3"/>
        <v>2</v>
      </c>
      <c r="AG254" s="54">
        <v>0</v>
      </c>
      <c r="AH254" s="54">
        <v>0</v>
      </c>
      <c r="AI254" s="54">
        <v>0</v>
      </c>
      <c r="AJ254" s="19"/>
      <c r="AK254" s="20"/>
      <c r="AL254" s="20"/>
      <c r="AM254" s="20"/>
      <c r="AN254" s="20"/>
      <c r="AO254" s="19" t="s">
        <v>1047</v>
      </c>
      <c r="AP254" s="1"/>
    </row>
    <row r="255" spans="1:73" ht="64.95" customHeight="1" x14ac:dyDescent="0.3">
      <c r="A255" s="24" t="s">
        <v>1084</v>
      </c>
      <c r="B255" s="24" t="s">
        <v>163</v>
      </c>
      <c r="C255" s="25" t="s">
        <v>174</v>
      </c>
      <c r="D255" s="29">
        <v>10000237133</v>
      </c>
      <c r="E255" s="48" t="s">
        <v>1085</v>
      </c>
      <c r="F255" s="4" t="s">
        <v>1086</v>
      </c>
      <c r="G255" s="70">
        <v>44097</v>
      </c>
      <c r="H255" s="71">
        <v>45192</v>
      </c>
      <c r="I255" s="69"/>
      <c r="J255" s="69"/>
      <c r="K255" s="69" t="s">
        <v>253</v>
      </c>
      <c r="L255" s="75" t="s">
        <v>253</v>
      </c>
      <c r="M255" s="14" t="s">
        <v>169</v>
      </c>
      <c r="N255" s="14"/>
      <c r="O255" s="75"/>
      <c r="P255" s="75"/>
      <c r="Q255" s="75"/>
      <c r="R255" s="69"/>
      <c r="S255" s="69" t="s">
        <v>170</v>
      </c>
      <c r="T255" s="69">
        <v>2</v>
      </c>
      <c r="U255" s="69">
        <v>0</v>
      </c>
      <c r="V255" s="69">
        <v>2</v>
      </c>
      <c r="W255" s="69">
        <v>2</v>
      </c>
      <c r="X255" s="69">
        <v>0</v>
      </c>
      <c r="Y255" s="69">
        <v>0</v>
      </c>
      <c r="Z255" s="69"/>
      <c r="AA255" s="19">
        <v>2</v>
      </c>
      <c r="AB255" s="19"/>
      <c r="AC255" s="19"/>
      <c r="AD255" s="19"/>
      <c r="AE255" s="19"/>
      <c r="AF255" s="52">
        <f t="shared" si="3"/>
        <v>2</v>
      </c>
      <c r="AG255" s="54">
        <v>0</v>
      </c>
      <c r="AH255" s="54">
        <v>0</v>
      </c>
      <c r="AI255" s="54">
        <v>0</v>
      </c>
      <c r="AJ255" s="19"/>
      <c r="AK255" s="20"/>
      <c r="AL255" s="20"/>
      <c r="AM255" s="20"/>
      <c r="AN255" s="20"/>
      <c r="AO255" s="19" t="s">
        <v>1087</v>
      </c>
      <c r="AP255" s="1"/>
    </row>
    <row r="256" spans="1:73" ht="70.95" customHeight="1" x14ac:dyDescent="0.3">
      <c r="A256" s="24" t="s">
        <v>1088</v>
      </c>
      <c r="B256" s="24" t="s">
        <v>163</v>
      </c>
      <c r="C256" s="25" t="s">
        <v>174</v>
      </c>
      <c r="D256" s="29">
        <v>10014000399</v>
      </c>
      <c r="E256" s="4" t="s">
        <v>1089</v>
      </c>
      <c r="F256" s="4" t="s">
        <v>1090</v>
      </c>
      <c r="G256" s="70">
        <v>44097</v>
      </c>
      <c r="H256" s="71">
        <v>45192</v>
      </c>
      <c r="I256" s="69">
        <v>0.39</v>
      </c>
      <c r="J256" s="69"/>
      <c r="K256" s="69" t="s">
        <v>421</v>
      </c>
      <c r="L256" s="75" t="s">
        <v>314</v>
      </c>
      <c r="M256" s="14" t="s">
        <v>169</v>
      </c>
      <c r="N256" s="14"/>
      <c r="O256" s="75"/>
      <c r="P256" s="75"/>
      <c r="Q256" s="75"/>
      <c r="R256" s="69"/>
      <c r="S256" s="69" t="s">
        <v>170</v>
      </c>
      <c r="T256" s="69">
        <v>1</v>
      </c>
      <c r="U256" s="69">
        <v>0</v>
      </c>
      <c r="V256" s="69">
        <v>1</v>
      </c>
      <c r="W256" s="69">
        <v>0</v>
      </c>
      <c r="X256" s="69">
        <v>0</v>
      </c>
      <c r="Y256" s="69">
        <v>0</v>
      </c>
      <c r="Z256" s="69"/>
      <c r="AA256" s="19">
        <v>1</v>
      </c>
      <c r="AB256" s="19"/>
      <c r="AC256" s="19"/>
      <c r="AD256" s="19"/>
      <c r="AE256" s="19"/>
      <c r="AF256" s="52">
        <f t="shared" si="3"/>
        <v>1</v>
      </c>
      <c r="AG256" s="54">
        <v>0</v>
      </c>
      <c r="AH256" s="54">
        <v>0</v>
      </c>
      <c r="AI256" s="54">
        <v>0</v>
      </c>
      <c r="AJ256" s="19"/>
      <c r="AK256" s="20"/>
      <c r="AL256" s="20"/>
      <c r="AM256" s="20"/>
      <c r="AN256" s="20"/>
      <c r="AO256" s="19" t="s">
        <v>1091</v>
      </c>
      <c r="AP256" s="1"/>
    </row>
    <row r="257" spans="1:42" ht="48.6" customHeight="1" x14ac:dyDescent="0.3">
      <c r="A257" s="24" t="s">
        <v>1092</v>
      </c>
      <c r="B257" s="24" t="s">
        <v>163</v>
      </c>
      <c r="C257" s="25" t="s">
        <v>174</v>
      </c>
      <c r="D257" s="29">
        <v>10094634291</v>
      </c>
      <c r="E257" s="4" t="s">
        <v>1093</v>
      </c>
      <c r="F257" s="4" t="s">
        <v>1094</v>
      </c>
      <c r="G257" s="70">
        <v>44110</v>
      </c>
      <c r="H257" s="71">
        <v>45205</v>
      </c>
      <c r="I257" s="69"/>
      <c r="J257" s="69"/>
      <c r="K257" s="69" t="s">
        <v>222</v>
      </c>
      <c r="L257" s="75" t="s">
        <v>1095</v>
      </c>
      <c r="M257" s="14" t="s">
        <v>169</v>
      </c>
      <c r="N257" s="14"/>
      <c r="O257" s="75"/>
      <c r="P257" s="75"/>
      <c r="Q257" s="75"/>
      <c r="R257" s="69"/>
      <c r="S257" s="69" t="s">
        <v>412</v>
      </c>
      <c r="T257" s="69">
        <v>1</v>
      </c>
      <c r="U257" s="69">
        <v>0</v>
      </c>
      <c r="V257" s="69">
        <v>1</v>
      </c>
      <c r="W257" s="69">
        <v>0</v>
      </c>
      <c r="X257" s="69">
        <v>0</v>
      </c>
      <c r="Y257" s="69">
        <v>0</v>
      </c>
      <c r="Z257" s="69"/>
      <c r="AA257" s="19">
        <v>0</v>
      </c>
      <c r="AB257" s="19">
        <v>1</v>
      </c>
      <c r="AC257" s="19"/>
      <c r="AD257" s="19"/>
      <c r="AE257" s="19"/>
      <c r="AF257" s="52">
        <f t="shared" si="3"/>
        <v>1</v>
      </c>
      <c r="AG257" s="54">
        <v>0</v>
      </c>
      <c r="AH257" s="54">
        <v>0</v>
      </c>
      <c r="AI257" s="54">
        <v>0</v>
      </c>
      <c r="AJ257" s="19"/>
      <c r="AK257" s="20"/>
      <c r="AL257" s="20"/>
      <c r="AM257" s="20"/>
      <c r="AN257" s="20"/>
      <c r="AO257" s="19" t="s">
        <v>1075</v>
      </c>
      <c r="AP257" s="1"/>
    </row>
    <row r="258" spans="1:42" ht="85.2" customHeight="1" x14ac:dyDescent="0.3">
      <c r="A258" s="24" t="s">
        <v>1096</v>
      </c>
      <c r="B258" s="30" t="s">
        <v>163</v>
      </c>
      <c r="C258" s="25" t="s">
        <v>164</v>
      </c>
      <c r="D258" s="57">
        <v>10013994764</v>
      </c>
      <c r="E258" s="4" t="s">
        <v>1097</v>
      </c>
      <c r="F258" s="48" t="s">
        <v>1559</v>
      </c>
      <c r="G258" s="49">
        <v>44112</v>
      </c>
      <c r="H258" s="53">
        <v>45207</v>
      </c>
      <c r="I258" s="48">
        <v>16.5</v>
      </c>
      <c r="J258" s="48"/>
      <c r="K258" s="48" t="s">
        <v>222</v>
      </c>
      <c r="L258" s="19" t="s">
        <v>1095</v>
      </c>
      <c r="M258" s="14" t="s">
        <v>169</v>
      </c>
      <c r="N258" s="14"/>
      <c r="O258" s="19"/>
      <c r="P258" s="19"/>
      <c r="Q258" s="19"/>
      <c r="R258" s="19"/>
      <c r="S258" s="19" t="s">
        <v>170</v>
      </c>
      <c r="T258" s="19">
        <v>195</v>
      </c>
      <c r="U258" s="19">
        <v>0</v>
      </c>
      <c r="V258" s="19">
        <v>195</v>
      </c>
      <c r="W258" s="19">
        <v>0</v>
      </c>
      <c r="X258" s="69">
        <v>0</v>
      </c>
      <c r="Y258" s="69">
        <v>0</v>
      </c>
      <c r="Z258" s="19"/>
      <c r="AA258" s="20">
        <v>20</v>
      </c>
      <c r="AB258" s="20">
        <v>50</v>
      </c>
      <c r="AC258" s="20">
        <v>50</v>
      </c>
      <c r="AD258" s="20">
        <v>50</v>
      </c>
      <c r="AE258" s="20">
        <v>25</v>
      </c>
      <c r="AF258" s="52">
        <v>195</v>
      </c>
      <c r="AG258" s="54"/>
      <c r="AH258" s="54"/>
      <c r="AI258" s="54"/>
      <c r="AJ258" s="19"/>
      <c r="AK258" s="19"/>
      <c r="AL258" s="19"/>
      <c r="AM258" s="19"/>
      <c r="AN258" s="19"/>
      <c r="AO258" s="19" t="s">
        <v>1584</v>
      </c>
      <c r="AP258" s="1">
        <v>50</v>
      </c>
    </row>
    <row r="259" spans="1:42" ht="105.75" customHeight="1" x14ac:dyDescent="0.3">
      <c r="A259" s="24" t="s">
        <v>1099</v>
      </c>
      <c r="B259" s="24" t="s">
        <v>163</v>
      </c>
      <c r="C259" s="24" t="s">
        <v>174</v>
      </c>
      <c r="D259" s="24">
        <v>10013994773</v>
      </c>
      <c r="E259" s="4" t="s">
        <v>1100</v>
      </c>
      <c r="F259" s="69" t="s">
        <v>1101</v>
      </c>
      <c r="G259" s="70">
        <v>44123</v>
      </c>
      <c r="H259" s="71">
        <v>45218</v>
      </c>
      <c r="I259" s="69">
        <v>2.3199999999999998</v>
      </c>
      <c r="J259" s="69"/>
      <c r="K259" s="69" t="s">
        <v>558</v>
      </c>
      <c r="L259" s="75" t="s">
        <v>228</v>
      </c>
      <c r="M259" s="14" t="s">
        <v>169</v>
      </c>
      <c r="N259" s="14"/>
      <c r="O259" s="75"/>
      <c r="P259" s="75"/>
      <c r="Q259" s="75"/>
      <c r="R259" s="69"/>
      <c r="S259" s="69" t="s">
        <v>412</v>
      </c>
      <c r="T259" s="69">
        <v>1</v>
      </c>
      <c r="U259" s="69">
        <v>0</v>
      </c>
      <c r="V259" s="69">
        <v>1</v>
      </c>
      <c r="W259" s="69">
        <v>0</v>
      </c>
      <c r="X259" s="69">
        <v>0</v>
      </c>
      <c r="Y259" s="69">
        <v>0</v>
      </c>
      <c r="Z259" s="69"/>
      <c r="AA259" s="19">
        <v>1</v>
      </c>
      <c r="AB259" s="19"/>
      <c r="AC259" s="19"/>
      <c r="AD259" s="19"/>
      <c r="AE259" s="19"/>
      <c r="AF259" s="52">
        <f t="shared" ref="AF259:AF322" si="4">SUM(Z259+AA259+AB259+AC259+AD259+AE259)</f>
        <v>1</v>
      </c>
      <c r="AG259" s="54">
        <v>0</v>
      </c>
      <c r="AH259" s="54">
        <v>0</v>
      </c>
      <c r="AI259" s="54">
        <v>0</v>
      </c>
      <c r="AJ259" s="19"/>
      <c r="AK259" s="20"/>
      <c r="AL259" s="20"/>
      <c r="AM259" s="20"/>
      <c r="AN259" s="20"/>
      <c r="AO259" s="19" t="s">
        <v>1102</v>
      </c>
      <c r="AP259" s="1"/>
    </row>
    <row r="260" spans="1:42" ht="55.95" customHeight="1" x14ac:dyDescent="0.3">
      <c r="A260" s="24" t="s">
        <v>1103</v>
      </c>
      <c r="B260" s="24" t="s">
        <v>163</v>
      </c>
      <c r="C260" s="25" t="s">
        <v>174</v>
      </c>
      <c r="D260" s="29">
        <v>10014001564</v>
      </c>
      <c r="E260" s="48" t="s">
        <v>1104</v>
      </c>
      <c r="F260" s="4" t="s">
        <v>1105</v>
      </c>
      <c r="G260" s="70">
        <v>44126</v>
      </c>
      <c r="H260" s="71">
        <v>45221</v>
      </c>
      <c r="I260" s="69"/>
      <c r="J260" s="69"/>
      <c r="K260" s="69" t="s">
        <v>248</v>
      </c>
      <c r="L260" s="75" t="s">
        <v>248</v>
      </c>
      <c r="M260" s="14" t="s">
        <v>169</v>
      </c>
      <c r="N260" s="14"/>
      <c r="O260" s="75"/>
      <c r="P260" s="75"/>
      <c r="Q260" s="75"/>
      <c r="R260" s="69"/>
      <c r="S260" s="69" t="s">
        <v>412</v>
      </c>
      <c r="T260" s="69">
        <v>2</v>
      </c>
      <c r="U260" s="69">
        <v>0</v>
      </c>
      <c r="V260" s="69">
        <v>2</v>
      </c>
      <c r="W260" s="69">
        <v>0</v>
      </c>
      <c r="X260" s="69">
        <v>0</v>
      </c>
      <c r="Y260" s="69">
        <v>0</v>
      </c>
      <c r="Z260" s="69"/>
      <c r="AA260" s="19">
        <v>2</v>
      </c>
      <c r="AB260" s="19"/>
      <c r="AC260" s="19"/>
      <c r="AD260" s="19"/>
      <c r="AE260" s="19"/>
      <c r="AF260" s="52">
        <f t="shared" si="4"/>
        <v>2</v>
      </c>
      <c r="AG260" s="54">
        <v>0</v>
      </c>
      <c r="AH260" s="54">
        <v>0</v>
      </c>
      <c r="AI260" s="54">
        <v>0</v>
      </c>
      <c r="AJ260" s="19"/>
      <c r="AK260" s="20"/>
      <c r="AL260" s="20"/>
      <c r="AM260" s="20"/>
      <c r="AN260" s="20"/>
      <c r="AO260" s="19" t="s">
        <v>1106</v>
      </c>
      <c r="AP260" s="1"/>
    </row>
    <row r="261" spans="1:42" ht="43.95" customHeight="1" x14ac:dyDescent="0.3">
      <c r="A261" s="24" t="s">
        <v>1107</v>
      </c>
      <c r="B261" s="24" t="s">
        <v>440</v>
      </c>
      <c r="C261" s="25" t="s">
        <v>174</v>
      </c>
      <c r="D261" s="29">
        <v>10094634264</v>
      </c>
      <c r="E261" s="48" t="s">
        <v>1108</v>
      </c>
      <c r="F261" s="4" t="s">
        <v>1109</v>
      </c>
      <c r="G261" s="70">
        <v>44133</v>
      </c>
      <c r="H261" s="71">
        <v>45228</v>
      </c>
      <c r="I261" s="69"/>
      <c r="J261" s="69"/>
      <c r="K261" s="69" t="s">
        <v>421</v>
      </c>
      <c r="L261" s="75" t="s">
        <v>421</v>
      </c>
      <c r="M261" s="14" t="s">
        <v>169</v>
      </c>
      <c r="N261" s="14"/>
      <c r="O261" s="75"/>
      <c r="P261" s="75"/>
      <c r="Q261" s="75"/>
      <c r="R261" s="69"/>
      <c r="S261" s="69" t="s">
        <v>170</v>
      </c>
      <c r="T261" s="69">
        <v>2</v>
      </c>
      <c r="U261" s="69">
        <v>0</v>
      </c>
      <c r="V261" s="69">
        <v>2</v>
      </c>
      <c r="W261" s="69">
        <v>1</v>
      </c>
      <c r="X261" s="69">
        <v>0</v>
      </c>
      <c r="Y261" s="69">
        <v>0</v>
      </c>
      <c r="Z261" s="69"/>
      <c r="AA261" s="19"/>
      <c r="AB261" s="19">
        <v>2</v>
      </c>
      <c r="AC261" s="19">
        <v>0</v>
      </c>
      <c r="AD261" s="19"/>
      <c r="AE261" s="19"/>
      <c r="AF261" s="52">
        <f t="shared" si="4"/>
        <v>2</v>
      </c>
      <c r="AG261" s="54">
        <v>0</v>
      </c>
      <c r="AH261" s="54">
        <v>0</v>
      </c>
      <c r="AI261" s="54">
        <v>0</v>
      </c>
      <c r="AJ261" s="19"/>
      <c r="AK261" s="20"/>
      <c r="AL261" s="20"/>
      <c r="AM261" s="20"/>
      <c r="AN261" s="20"/>
      <c r="AO261" s="19" t="s">
        <v>1110</v>
      </c>
      <c r="AP261" s="1"/>
    </row>
    <row r="262" spans="1:42" ht="41.4" customHeight="1" x14ac:dyDescent="0.3">
      <c r="A262" s="24" t="s">
        <v>1111</v>
      </c>
      <c r="B262" s="24" t="s">
        <v>289</v>
      </c>
      <c r="C262" s="25" t="s">
        <v>174</v>
      </c>
      <c r="D262" s="29">
        <v>10000237495</v>
      </c>
      <c r="E262" s="4" t="s">
        <v>1112</v>
      </c>
      <c r="F262" s="4" t="s">
        <v>1113</v>
      </c>
      <c r="G262" s="70">
        <v>44147</v>
      </c>
      <c r="H262" s="71">
        <v>45242</v>
      </c>
      <c r="I262" s="69"/>
      <c r="J262" s="69"/>
      <c r="K262" s="69" t="s">
        <v>113</v>
      </c>
      <c r="L262" s="75" t="s">
        <v>113</v>
      </c>
      <c r="M262" s="14" t="s">
        <v>191</v>
      </c>
      <c r="N262" s="14"/>
      <c r="O262" s="75"/>
      <c r="P262" s="75"/>
      <c r="Q262" s="75"/>
      <c r="R262" s="69"/>
      <c r="S262" s="69" t="s">
        <v>186</v>
      </c>
      <c r="T262" s="69">
        <v>1</v>
      </c>
      <c r="U262" s="69">
        <v>0</v>
      </c>
      <c r="V262" s="69">
        <v>1</v>
      </c>
      <c r="W262" s="69">
        <v>0</v>
      </c>
      <c r="X262" s="69">
        <v>0</v>
      </c>
      <c r="Y262" s="69">
        <v>0</v>
      </c>
      <c r="Z262" s="69">
        <v>0</v>
      </c>
      <c r="AA262" s="69">
        <v>0</v>
      </c>
      <c r="AB262" s="69">
        <v>0</v>
      </c>
      <c r="AC262" s="69">
        <v>0</v>
      </c>
      <c r="AD262" s="19"/>
      <c r="AE262" s="19"/>
      <c r="AF262" s="52">
        <f t="shared" si="4"/>
        <v>0</v>
      </c>
      <c r="AG262" s="54"/>
      <c r="AH262" s="54"/>
      <c r="AI262" s="54"/>
      <c r="AJ262" s="19"/>
      <c r="AK262" s="20"/>
      <c r="AL262" s="20"/>
      <c r="AM262" s="20"/>
      <c r="AN262" s="20">
        <v>1</v>
      </c>
      <c r="AO262" s="1" t="s">
        <v>186</v>
      </c>
      <c r="AP262" s="1"/>
    </row>
    <row r="263" spans="1:42" ht="46.95" customHeight="1" x14ac:dyDescent="0.3">
      <c r="A263" s="24" t="s">
        <v>1114</v>
      </c>
      <c r="B263" s="24" t="s">
        <v>163</v>
      </c>
      <c r="C263" s="25" t="s">
        <v>174</v>
      </c>
      <c r="D263" s="29">
        <v>10014001518</v>
      </c>
      <c r="E263" s="4" t="s">
        <v>1115</v>
      </c>
      <c r="F263" s="4" t="s">
        <v>1116</v>
      </c>
      <c r="G263" s="70">
        <v>44148</v>
      </c>
      <c r="H263" s="71">
        <v>45243</v>
      </c>
      <c r="I263" s="69"/>
      <c r="J263" s="69"/>
      <c r="K263" s="69" t="s">
        <v>218</v>
      </c>
      <c r="L263" s="75" t="s">
        <v>218</v>
      </c>
      <c r="M263" s="14" t="s">
        <v>169</v>
      </c>
      <c r="N263" s="14"/>
      <c r="O263" s="75"/>
      <c r="P263" s="75"/>
      <c r="Q263" s="75"/>
      <c r="R263" s="69"/>
      <c r="S263" s="69" t="s">
        <v>412</v>
      </c>
      <c r="T263" s="69">
        <v>1</v>
      </c>
      <c r="U263" s="69">
        <v>0</v>
      </c>
      <c r="V263" s="69">
        <v>1</v>
      </c>
      <c r="W263" s="69">
        <v>0</v>
      </c>
      <c r="X263" s="69">
        <v>0</v>
      </c>
      <c r="Y263" s="69">
        <v>0</v>
      </c>
      <c r="Z263" s="69"/>
      <c r="AA263" s="19">
        <v>1</v>
      </c>
      <c r="AB263" s="19"/>
      <c r="AC263" s="19"/>
      <c r="AD263" s="19"/>
      <c r="AE263" s="19"/>
      <c r="AF263" s="52">
        <f t="shared" si="4"/>
        <v>1</v>
      </c>
      <c r="AG263" s="54">
        <v>0</v>
      </c>
      <c r="AH263" s="54">
        <v>0</v>
      </c>
      <c r="AI263" s="54">
        <v>0</v>
      </c>
      <c r="AJ263" s="19"/>
      <c r="AK263" s="20"/>
      <c r="AL263" s="20"/>
      <c r="AM263" s="20"/>
      <c r="AN263" s="20"/>
      <c r="AO263" s="19" t="s">
        <v>1117</v>
      </c>
      <c r="AP263" s="1"/>
    </row>
    <row r="264" spans="1:42" ht="42" customHeight="1" x14ac:dyDescent="0.3">
      <c r="A264" s="24" t="s">
        <v>1118</v>
      </c>
      <c r="B264" s="24" t="s">
        <v>163</v>
      </c>
      <c r="C264" s="25" t="s">
        <v>174</v>
      </c>
      <c r="D264" s="29">
        <v>10014002081</v>
      </c>
      <c r="E264" s="48" t="s">
        <v>1119</v>
      </c>
      <c r="F264" s="48" t="s">
        <v>1120</v>
      </c>
      <c r="G264" s="70">
        <v>44152</v>
      </c>
      <c r="H264" s="71">
        <v>45247</v>
      </c>
      <c r="I264" s="69"/>
      <c r="J264" s="69"/>
      <c r="K264" s="69" t="s">
        <v>177</v>
      </c>
      <c r="L264" s="75" t="s">
        <v>177</v>
      </c>
      <c r="M264" s="14" t="s">
        <v>169</v>
      </c>
      <c r="N264" s="14"/>
      <c r="O264" s="75" t="s">
        <v>185</v>
      </c>
      <c r="P264" s="75"/>
      <c r="Q264" s="75"/>
      <c r="R264" s="69"/>
      <c r="S264" s="69" t="s">
        <v>412</v>
      </c>
      <c r="T264" s="69">
        <v>1</v>
      </c>
      <c r="U264" s="69">
        <v>1</v>
      </c>
      <c r="V264" s="69">
        <v>0</v>
      </c>
      <c r="W264" s="69">
        <v>0</v>
      </c>
      <c r="X264" s="69">
        <v>0</v>
      </c>
      <c r="Y264" s="69">
        <v>0</v>
      </c>
      <c r="Z264" s="69"/>
      <c r="AA264" s="19"/>
      <c r="AB264" s="19"/>
      <c r="AC264" s="19"/>
      <c r="AD264" s="19"/>
      <c r="AE264" s="19"/>
      <c r="AF264" s="52">
        <f t="shared" si="4"/>
        <v>0</v>
      </c>
      <c r="AG264" s="54">
        <v>0</v>
      </c>
      <c r="AH264" s="54">
        <v>0</v>
      </c>
      <c r="AI264" s="54">
        <v>0</v>
      </c>
      <c r="AJ264" s="19"/>
      <c r="AK264" s="20"/>
      <c r="AL264" s="20"/>
      <c r="AM264" s="20"/>
      <c r="AN264" s="20"/>
      <c r="AO264" s="19" t="s">
        <v>1121</v>
      </c>
      <c r="AP264" s="1"/>
    </row>
    <row r="265" spans="1:42" ht="34.200000000000003" customHeight="1" x14ac:dyDescent="0.3">
      <c r="A265" s="24" t="s">
        <v>1122</v>
      </c>
      <c r="B265" s="24" t="s">
        <v>163</v>
      </c>
      <c r="C265" s="25" t="s">
        <v>174</v>
      </c>
      <c r="D265" s="29">
        <v>100091256750</v>
      </c>
      <c r="E265" s="4" t="s">
        <v>1123</v>
      </c>
      <c r="F265" s="4" t="s">
        <v>1124</v>
      </c>
      <c r="G265" s="70">
        <v>44155</v>
      </c>
      <c r="H265" s="71">
        <v>45253</v>
      </c>
      <c r="I265" s="69"/>
      <c r="J265" s="69"/>
      <c r="K265" s="69" t="s">
        <v>177</v>
      </c>
      <c r="L265" s="75" t="s">
        <v>177</v>
      </c>
      <c r="M265" s="14" t="s">
        <v>169</v>
      </c>
      <c r="N265" s="14"/>
      <c r="O265" s="75" t="s">
        <v>185</v>
      </c>
      <c r="P265" s="75"/>
      <c r="Q265" s="75"/>
      <c r="R265" s="69"/>
      <c r="S265" s="69" t="s">
        <v>412</v>
      </c>
      <c r="T265" s="69">
        <v>1</v>
      </c>
      <c r="U265" s="69">
        <v>0</v>
      </c>
      <c r="V265" s="69">
        <v>1</v>
      </c>
      <c r="W265" s="69">
        <v>0</v>
      </c>
      <c r="X265" s="69">
        <v>0</v>
      </c>
      <c r="Y265" s="69">
        <v>0</v>
      </c>
      <c r="Z265" s="69"/>
      <c r="AA265" s="19"/>
      <c r="AB265" s="19"/>
      <c r="AC265" s="19"/>
      <c r="AD265" s="19"/>
      <c r="AE265" s="19"/>
      <c r="AF265" s="52">
        <f t="shared" si="4"/>
        <v>0</v>
      </c>
      <c r="AG265" s="54">
        <v>0</v>
      </c>
      <c r="AH265" s="54">
        <v>0</v>
      </c>
      <c r="AI265" s="54">
        <v>0</v>
      </c>
      <c r="AJ265" s="19"/>
      <c r="AK265" s="20"/>
      <c r="AL265" s="20"/>
      <c r="AM265" s="20"/>
      <c r="AN265" s="20"/>
      <c r="AO265" s="19" t="s">
        <v>1042</v>
      </c>
      <c r="AP265" s="1"/>
    </row>
    <row r="266" spans="1:42" ht="45.6" customHeight="1" x14ac:dyDescent="0.3">
      <c r="A266" s="24" t="s">
        <v>1125</v>
      </c>
      <c r="B266" s="24" t="s">
        <v>440</v>
      </c>
      <c r="C266" s="25" t="s">
        <v>174</v>
      </c>
      <c r="D266" s="29">
        <v>10014002183</v>
      </c>
      <c r="E266" s="4" t="s">
        <v>1126</v>
      </c>
      <c r="F266" s="4" t="s">
        <v>1127</v>
      </c>
      <c r="G266" s="70">
        <v>44181</v>
      </c>
      <c r="H266" s="71">
        <v>45276</v>
      </c>
      <c r="I266" s="69">
        <v>0.1</v>
      </c>
      <c r="J266" s="69"/>
      <c r="K266" s="69" t="s">
        <v>248</v>
      </c>
      <c r="L266" s="75" t="s">
        <v>248</v>
      </c>
      <c r="M266" s="14" t="s">
        <v>191</v>
      </c>
      <c r="N266" s="14"/>
      <c r="O266" s="75"/>
      <c r="P266" s="75"/>
      <c r="Q266" s="75"/>
      <c r="R266" s="69"/>
      <c r="S266" s="69" t="s">
        <v>412</v>
      </c>
      <c r="T266" s="69">
        <v>3</v>
      </c>
      <c r="U266" s="69">
        <v>0</v>
      </c>
      <c r="V266" s="69">
        <v>3</v>
      </c>
      <c r="W266" s="69">
        <v>0</v>
      </c>
      <c r="X266" s="69">
        <v>0</v>
      </c>
      <c r="Y266" s="69">
        <v>0</v>
      </c>
      <c r="Z266" s="69">
        <v>0</v>
      </c>
      <c r="AA266" s="69">
        <v>0</v>
      </c>
      <c r="AB266" s="69">
        <v>3</v>
      </c>
      <c r="AC266" s="69">
        <v>0</v>
      </c>
      <c r="AD266" s="19"/>
      <c r="AE266" s="19"/>
      <c r="AF266" s="52">
        <f t="shared" si="4"/>
        <v>3</v>
      </c>
      <c r="AG266" s="54"/>
      <c r="AH266" s="54"/>
      <c r="AI266" s="54" t="s">
        <v>685</v>
      </c>
      <c r="AJ266" s="19"/>
      <c r="AK266" s="20"/>
      <c r="AL266" s="20"/>
      <c r="AM266" s="20"/>
      <c r="AN266" s="20"/>
      <c r="AO266" s="19" t="s">
        <v>1128</v>
      </c>
      <c r="AP266" s="1"/>
    </row>
    <row r="267" spans="1:42" ht="52.2" customHeight="1" x14ac:dyDescent="0.3">
      <c r="A267" s="24" t="s">
        <v>1129</v>
      </c>
      <c r="B267" s="24" t="s">
        <v>163</v>
      </c>
      <c r="C267" s="25" t="s">
        <v>174</v>
      </c>
      <c r="D267" s="29">
        <v>10094634272</v>
      </c>
      <c r="E267" s="4" t="s">
        <v>1130</v>
      </c>
      <c r="F267" s="69" t="s">
        <v>1131</v>
      </c>
      <c r="G267" s="70">
        <v>44183</v>
      </c>
      <c r="H267" s="71">
        <v>45278</v>
      </c>
      <c r="I267" s="69"/>
      <c r="J267" s="69"/>
      <c r="K267" s="69" t="s">
        <v>208</v>
      </c>
      <c r="L267" s="75" t="s">
        <v>213</v>
      </c>
      <c r="M267" s="14" t="s">
        <v>169</v>
      </c>
      <c r="N267" s="14"/>
      <c r="O267" s="75"/>
      <c r="P267" s="75"/>
      <c r="Q267" s="75" t="s">
        <v>191</v>
      </c>
      <c r="R267" s="69"/>
      <c r="S267" s="69" t="s">
        <v>412</v>
      </c>
      <c r="T267" s="69">
        <v>1</v>
      </c>
      <c r="U267" s="69"/>
      <c r="V267" s="69">
        <v>1</v>
      </c>
      <c r="W267" s="69">
        <v>0</v>
      </c>
      <c r="X267" s="69">
        <v>0</v>
      </c>
      <c r="Y267" s="69">
        <v>0</v>
      </c>
      <c r="Z267" s="69"/>
      <c r="AA267" s="19">
        <v>1</v>
      </c>
      <c r="AB267" s="19"/>
      <c r="AC267" s="19"/>
      <c r="AD267" s="19"/>
      <c r="AE267" s="19"/>
      <c r="AF267" s="52">
        <f t="shared" si="4"/>
        <v>1</v>
      </c>
      <c r="AG267" s="54">
        <v>0</v>
      </c>
      <c r="AH267" s="54">
        <v>0</v>
      </c>
      <c r="AI267" s="54">
        <v>0</v>
      </c>
      <c r="AJ267" s="19"/>
      <c r="AK267" s="20"/>
      <c r="AL267" s="20"/>
      <c r="AM267" s="20"/>
      <c r="AN267" s="20"/>
      <c r="AO267" s="19" t="s">
        <v>1132</v>
      </c>
      <c r="AP267" s="1"/>
    </row>
    <row r="268" spans="1:42" ht="56.4" customHeight="1" x14ac:dyDescent="0.3">
      <c r="A268" s="24" t="s">
        <v>1133</v>
      </c>
      <c r="B268" s="24" t="s">
        <v>289</v>
      </c>
      <c r="C268" s="25" t="s">
        <v>174</v>
      </c>
      <c r="D268" s="29">
        <v>10094634532</v>
      </c>
      <c r="E268" s="4" t="s">
        <v>1134</v>
      </c>
      <c r="F268" s="4" t="s">
        <v>1135</v>
      </c>
      <c r="G268" s="70">
        <v>44188</v>
      </c>
      <c r="H268" s="71">
        <v>45283</v>
      </c>
      <c r="I268" s="69"/>
      <c r="J268" s="69"/>
      <c r="K268" s="69" t="s">
        <v>227</v>
      </c>
      <c r="L268" s="75" t="s">
        <v>228</v>
      </c>
      <c r="M268" s="14" t="s">
        <v>169</v>
      </c>
      <c r="N268" s="14"/>
      <c r="O268" s="75"/>
      <c r="P268" s="75"/>
      <c r="Q268" s="75" t="s">
        <v>785</v>
      </c>
      <c r="R268" s="69"/>
      <c r="S268" s="69" t="s">
        <v>412</v>
      </c>
      <c r="T268" s="69">
        <v>1</v>
      </c>
      <c r="U268" s="69">
        <v>0</v>
      </c>
      <c r="V268" s="69">
        <v>1</v>
      </c>
      <c r="W268" s="69">
        <v>0</v>
      </c>
      <c r="X268" s="69">
        <v>0</v>
      </c>
      <c r="Y268" s="69">
        <v>0</v>
      </c>
      <c r="Z268" s="69">
        <v>0</v>
      </c>
      <c r="AA268" s="69">
        <v>1</v>
      </c>
      <c r="AB268" s="69">
        <v>0</v>
      </c>
      <c r="AC268" s="69">
        <v>0</v>
      </c>
      <c r="AD268" s="19"/>
      <c r="AE268" s="19"/>
      <c r="AF268" s="52">
        <f t="shared" si="4"/>
        <v>1</v>
      </c>
      <c r="AG268" s="54"/>
      <c r="AH268" s="54"/>
      <c r="AI268" s="54"/>
      <c r="AJ268" s="19"/>
      <c r="AK268" s="20"/>
      <c r="AL268" s="20"/>
      <c r="AM268" s="20"/>
      <c r="AN268" s="20"/>
      <c r="AO268" s="19" t="s">
        <v>1136</v>
      </c>
      <c r="AP268" s="1"/>
    </row>
    <row r="269" spans="1:42" ht="51.6" customHeight="1" x14ac:dyDescent="0.3">
      <c r="A269" s="24" t="s">
        <v>1137</v>
      </c>
      <c r="B269" s="24" t="s">
        <v>163</v>
      </c>
      <c r="C269" s="25" t="s">
        <v>174</v>
      </c>
      <c r="D269" s="29">
        <v>200000913440</v>
      </c>
      <c r="E269" s="48" t="s">
        <v>1138</v>
      </c>
      <c r="F269" s="4" t="s">
        <v>1139</v>
      </c>
      <c r="G269" s="70">
        <v>44209</v>
      </c>
      <c r="H269" s="71">
        <v>45304</v>
      </c>
      <c r="I269" s="69">
        <v>0.54</v>
      </c>
      <c r="J269" s="69"/>
      <c r="K269" s="69" t="s">
        <v>235</v>
      </c>
      <c r="L269" s="75" t="s">
        <v>228</v>
      </c>
      <c r="M269" s="14" t="s">
        <v>169</v>
      </c>
      <c r="N269" s="14"/>
      <c r="O269" s="75"/>
      <c r="P269" s="75"/>
      <c r="Q269" s="75" t="s">
        <v>191</v>
      </c>
      <c r="R269" s="69"/>
      <c r="S269" s="69" t="s">
        <v>412</v>
      </c>
      <c r="T269" s="69">
        <v>1</v>
      </c>
      <c r="U269" s="69">
        <v>0</v>
      </c>
      <c r="V269" s="69">
        <v>1</v>
      </c>
      <c r="W269" s="69">
        <v>0</v>
      </c>
      <c r="X269" s="69">
        <v>0</v>
      </c>
      <c r="Y269" s="69">
        <v>0</v>
      </c>
      <c r="Z269" s="69">
        <v>0</v>
      </c>
      <c r="AA269" s="69">
        <v>1</v>
      </c>
      <c r="AB269" s="69">
        <v>0</v>
      </c>
      <c r="AC269" s="69">
        <v>0</v>
      </c>
      <c r="AD269" s="19"/>
      <c r="AE269" s="19"/>
      <c r="AF269" s="52">
        <f t="shared" si="4"/>
        <v>1</v>
      </c>
      <c r="AG269" s="54"/>
      <c r="AH269" s="54"/>
      <c r="AI269" s="54"/>
      <c r="AJ269" s="19"/>
      <c r="AK269" s="20"/>
      <c r="AL269" s="20"/>
      <c r="AM269" s="20"/>
      <c r="AN269" s="20"/>
      <c r="AO269" s="19" t="s">
        <v>1140</v>
      </c>
      <c r="AP269" s="1"/>
    </row>
    <row r="270" spans="1:42" ht="43.95" customHeight="1" x14ac:dyDescent="0.3">
      <c r="A270" s="26" t="s">
        <v>1141</v>
      </c>
      <c r="B270" s="26" t="s">
        <v>163</v>
      </c>
      <c r="C270" s="26" t="s">
        <v>174</v>
      </c>
      <c r="D270" s="62">
        <v>10000236591</v>
      </c>
      <c r="E270" s="48" t="s">
        <v>1142</v>
      </c>
      <c r="F270" s="4" t="s">
        <v>1143</v>
      </c>
      <c r="G270" s="70">
        <v>44211</v>
      </c>
      <c r="H270" s="71">
        <v>45306</v>
      </c>
      <c r="I270" s="69">
        <v>0.05</v>
      </c>
      <c r="J270" s="69"/>
      <c r="K270" s="69" t="s">
        <v>248</v>
      </c>
      <c r="L270" s="75" t="s">
        <v>248</v>
      </c>
      <c r="M270" s="14" t="s">
        <v>169</v>
      </c>
      <c r="N270" s="14"/>
      <c r="O270" s="75"/>
      <c r="P270" s="75"/>
      <c r="Q270" s="75"/>
      <c r="R270" s="69"/>
      <c r="S270" s="69" t="s">
        <v>186</v>
      </c>
      <c r="T270" s="69">
        <v>1</v>
      </c>
      <c r="U270" s="69">
        <v>0</v>
      </c>
      <c r="V270" s="69">
        <v>1</v>
      </c>
      <c r="W270" s="69">
        <v>0</v>
      </c>
      <c r="X270" s="69">
        <v>1</v>
      </c>
      <c r="Y270" s="69">
        <v>1</v>
      </c>
      <c r="Z270" s="69">
        <v>0</v>
      </c>
      <c r="AA270" s="69">
        <v>0</v>
      </c>
      <c r="AB270" s="69">
        <v>0</v>
      </c>
      <c r="AC270" s="69">
        <v>0</v>
      </c>
      <c r="AD270" s="19"/>
      <c r="AE270" s="19"/>
      <c r="AF270" s="52">
        <f t="shared" si="4"/>
        <v>0</v>
      </c>
      <c r="AG270" s="54"/>
      <c r="AH270" s="54"/>
      <c r="AI270" s="54"/>
      <c r="AJ270" s="19"/>
      <c r="AK270" s="20"/>
      <c r="AL270" s="20"/>
      <c r="AM270" s="20"/>
      <c r="AN270" s="20">
        <v>1</v>
      </c>
      <c r="AO270" s="1" t="s">
        <v>186</v>
      </c>
      <c r="AP270" s="1"/>
    </row>
    <row r="271" spans="1:42" ht="46.2" customHeight="1" x14ac:dyDescent="0.3">
      <c r="A271" s="24" t="s">
        <v>1144</v>
      </c>
      <c r="B271" s="24" t="s">
        <v>163</v>
      </c>
      <c r="C271" s="25" t="s">
        <v>174</v>
      </c>
      <c r="D271" s="29">
        <v>100091446747</v>
      </c>
      <c r="E271" s="4" t="s">
        <v>1145</v>
      </c>
      <c r="F271" s="4" t="s">
        <v>371</v>
      </c>
      <c r="G271" s="70">
        <v>44214</v>
      </c>
      <c r="H271" s="71">
        <v>45309</v>
      </c>
      <c r="I271" s="69"/>
      <c r="J271" s="69"/>
      <c r="K271" s="69" t="s">
        <v>190</v>
      </c>
      <c r="L271" s="75" t="s">
        <v>177</v>
      </c>
      <c r="M271" s="14" t="s">
        <v>169</v>
      </c>
      <c r="N271" s="14"/>
      <c r="O271" s="75" t="s">
        <v>185</v>
      </c>
      <c r="P271" s="75"/>
      <c r="Q271" s="75"/>
      <c r="R271" s="69"/>
      <c r="S271" s="69" t="s">
        <v>412</v>
      </c>
      <c r="T271" s="69">
        <v>1</v>
      </c>
      <c r="U271" s="69">
        <v>1</v>
      </c>
      <c r="V271" s="69">
        <v>0</v>
      </c>
      <c r="W271" s="69">
        <v>0</v>
      </c>
      <c r="X271" s="69">
        <v>0</v>
      </c>
      <c r="Y271" s="69">
        <v>0</v>
      </c>
      <c r="Z271" s="69">
        <v>0</v>
      </c>
      <c r="AA271" s="69">
        <v>0</v>
      </c>
      <c r="AB271" s="69">
        <v>0</v>
      </c>
      <c r="AC271" s="69">
        <v>0</v>
      </c>
      <c r="AD271" s="19"/>
      <c r="AE271" s="19"/>
      <c r="AF271" s="52">
        <f t="shared" si="4"/>
        <v>0</v>
      </c>
      <c r="AG271" s="54"/>
      <c r="AH271" s="54"/>
      <c r="AI271" s="54"/>
      <c r="AJ271" s="19"/>
      <c r="AK271" s="20"/>
      <c r="AL271" s="20"/>
      <c r="AM271" s="20"/>
      <c r="AN271" s="20"/>
      <c r="AO271" s="19" t="s">
        <v>1146</v>
      </c>
      <c r="AP271" s="1"/>
    </row>
    <row r="272" spans="1:42" ht="48" customHeight="1" x14ac:dyDescent="0.3">
      <c r="A272" s="24" t="s">
        <v>1147</v>
      </c>
      <c r="B272" s="24" t="s">
        <v>440</v>
      </c>
      <c r="C272" s="25" t="s">
        <v>174</v>
      </c>
      <c r="D272" s="29">
        <v>100091257556</v>
      </c>
      <c r="E272" s="4" t="s">
        <v>1148</v>
      </c>
      <c r="F272" s="4" t="s">
        <v>350</v>
      </c>
      <c r="G272" s="70">
        <v>44217</v>
      </c>
      <c r="H272" s="71">
        <v>45312</v>
      </c>
      <c r="I272" s="69"/>
      <c r="J272" s="69"/>
      <c r="K272" s="69" t="s">
        <v>248</v>
      </c>
      <c r="L272" s="75" t="s">
        <v>248</v>
      </c>
      <c r="M272" s="14" t="s">
        <v>169</v>
      </c>
      <c r="N272" s="14"/>
      <c r="O272" s="75" t="s">
        <v>185</v>
      </c>
      <c r="P272" s="75"/>
      <c r="Q272" s="75"/>
      <c r="R272" s="69"/>
      <c r="S272" s="69" t="s">
        <v>412</v>
      </c>
      <c r="T272" s="69">
        <v>1</v>
      </c>
      <c r="U272" s="69">
        <v>1</v>
      </c>
      <c r="V272" s="69">
        <v>0</v>
      </c>
      <c r="W272" s="69">
        <v>0</v>
      </c>
      <c r="X272" s="69">
        <v>0</v>
      </c>
      <c r="Y272" s="69">
        <v>0</v>
      </c>
      <c r="Z272" s="69">
        <v>0</v>
      </c>
      <c r="AA272" s="69">
        <v>0</v>
      </c>
      <c r="AB272" s="69">
        <v>0</v>
      </c>
      <c r="AC272" s="69">
        <v>0</v>
      </c>
      <c r="AD272" s="19"/>
      <c r="AE272" s="19"/>
      <c r="AF272" s="52">
        <f t="shared" si="4"/>
        <v>0</v>
      </c>
      <c r="AG272" s="54"/>
      <c r="AH272" s="54"/>
      <c r="AI272" s="54"/>
      <c r="AJ272" s="19"/>
      <c r="AK272" s="20"/>
      <c r="AL272" s="20"/>
      <c r="AM272" s="20"/>
      <c r="AN272" s="20"/>
      <c r="AO272" s="19" t="s">
        <v>1146</v>
      </c>
      <c r="AP272" s="1"/>
    </row>
    <row r="273" spans="1:73" ht="63.6" customHeight="1" x14ac:dyDescent="0.3">
      <c r="A273" s="25" t="s">
        <v>1149</v>
      </c>
      <c r="B273" s="30" t="s">
        <v>163</v>
      </c>
      <c r="C273" s="25" t="s">
        <v>174</v>
      </c>
      <c r="D273" s="29">
        <v>10014000825</v>
      </c>
      <c r="E273" s="19" t="s">
        <v>1150</v>
      </c>
      <c r="F273" s="1" t="s">
        <v>1151</v>
      </c>
      <c r="G273" s="6">
        <v>44218</v>
      </c>
      <c r="H273" s="6">
        <v>45313</v>
      </c>
      <c r="I273" s="1">
        <v>0.2</v>
      </c>
      <c r="K273" s="1" t="s">
        <v>421</v>
      </c>
      <c r="L273" s="1" t="s">
        <v>314</v>
      </c>
      <c r="M273" s="1" t="s">
        <v>169</v>
      </c>
      <c r="S273" s="1" t="s">
        <v>170</v>
      </c>
      <c r="T273" s="1">
        <v>5</v>
      </c>
      <c r="U273" s="1">
        <v>0</v>
      </c>
      <c r="V273" s="1">
        <v>5</v>
      </c>
      <c r="W273" s="1">
        <v>3</v>
      </c>
      <c r="X273" s="1">
        <v>2</v>
      </c>
      <c r="Y273" s="1">
        <v>0</v>
      </c>
      <c r="Z273" s="1">
        <v>0</v>
      </c>
      <c r="AA273" s="1">
        <v>3</v>
      </c>
      <c r="AB273" s="1">
        <v>0</v>
      </c>
      <c r="AC273" s="9"/>
      <c r="AD273" s="9"/>
      <c r="AE273" s="9"/>
      <c r="AF273" s="52">
        <f t="shared" si="4"/>
        <v>3</v>
      </c>
      <c r="AG273" s="54">
        <v>0</v>
      </c>
      <c r="AH273" s="54">
        <v>0</v>
      </c>
      <c r="AI273" s="54">
        <v>0</v>
      </c>
      <c r="AJ273" s="9"/>
      <c r="AN273" s="9">
        <v>2</v>
      </c>
      <c r="AO273" s="1" t="s">
        <v>1550</v>
      </c>
    </row>
    <row r="274" spans="1:73" ht="48" customHeight="1" x14ac:dyDescent="0.3">
      <c r="A274" s="24" t="s">
        <v>1152</v>
      </c>
      <c r="B274" s="24" t="s">
        <v>163</v>
      </c>
      <c r="C274" s="25" t="s">
        <v>174</v>
      </c>
      <c r="D274" s="29">
        <v>10014001078</v>
      </c>
      <c r="E274" s="4" t="s">
        <v>1153</v>
      </c>
      <c r="F274" s="4" t="s">
        <v>1154</v>
      </c>
      <c r="G274" s="70">
        <v>44237</v>
      </c>
      <c r="H274" s="71"/>
      <c r="I274" s="69">
        <v>0.12</v>
      </c>
      <c r="J274" s="69"/>
      <c r="K274" s="69" t="s">
        <v>177</v>
      </c>
      <c r="L274" s="75" t="s">
        <v>177</v>
      </c>
      <c r="M274" s="14" t="s">
        <v>169</v>
      </c>
      <c r="N274" s="14"/>
      <c r="O274" s="75"/>
      <c r="P274" s="75"/>
      <c r="Q274" s="75"/>
      <c r="R274" s="69"/>
      <c r="S274" s="69" t="s">
        <v>186</v>
      </c>
      <c r="T274" s="69">
        <v>1</v>
      </c>
      <c r="U274" s="69">
        <v>0</v>
      </c>
      <c r="V274" s="69">
        <v>1</v>
      </c>
      <c r="W274" s="69">
        <v>0</v>
      </c>
      <c r="X274" s="69">
        <v>1</v>
      </c>
      <c r="Y274" s="69">
        <v>1</v>
      </c>
      <c r="Z274" s="69">
        <v>0</v>
      </c>
      <c r="AA274" s="69">
        <v>0</v>
      </c>
      <c r="AB274" s="69">
        <v>0</v>
      </c>
      <c r="AC274" s="69">
        <v>0</v>
      </c>
      <c r="AD274" s="19"/>
      <c r="AE274" s="19"/>
      <c r="AF274" s="52">
        <f t="shared" si="4"/>
        <v>0</v>
      </c>
      <c r="AG274" s="54"/>
      <c r="AH274" s="54"/>
      <c r="AI274" s="54"/>
      <c r="AJ274" s="19"/>
      <c r="AK274" s="20"/>
      <c r="AL274" s="20"/>
      <c r="AM274" s="20">
        <v>1</v>
      </c>
      <c r="AN274" s="20"/>
      <c r="AO274" s="1" t="s">
        <v>186</v>
      </c>
      <c r="AP274" s="1"/>
    </row>
    <row r="275" spans="1:73" ht="64.2" customHeight="1" x14ac:dyDescent="0.3">
      <c r="A275" s="24" t="s">
        <v>1155</v>
      </c>
      <c r="B275" s="24" t="s">
        <v>163</v>
      </c>
      <c r="C275" s="25" t="s">
        <v>174</v>
      </c>
      <c r="D275" s="29">
        <v>10094634075</v>
      </c>
      <c r="E275" s="4" t="s">
        <v>1156</v>
      </c>
      <c r="F275" s="4" t="s">
        <v>1157</v>
      </c>
      <c r="G275" s="70">
        <v>44239</v>
      </c>
      <c r="H275" s="71">
        <v>45334</v>
      </c>
      <c r="I275" s="69">
        <v>0.14000000000000001</v>
      </c>
      <c r="J275" s="69"/>
      <c r="K275" s="69" t="s">
        <v>464</v>
      </c>
      <c r="L275" s="75" t="s">
        <v>1158</v>
      </c>
      <c r="M275" s="14" t="s">
        <v>169</v>
      </c>
      <c r="N275" s="14"/>
      <c r="O275" s="75"/>
      <c r="P275" s="75"/>
      <c r="Q275" s="75" t="s">
        <v>191</v>
      </c>
      <c r="R275" s="69"/>
      <c r="S275" s="69" t="s">
        <v>412</v>
      </c>
      <c r="T275" s="69">
        <v>1</v>
      </c>
      <c r="U275" s="69">
        <v>0</v>
      </c>
      <c r="V275" s="69">
        <v>1</v>
      </c>
      <c r="W275" s="69">
        <v>0</v>
      </c>
      <c r="X275" s="69">
        <v>0</v>
      </c>
      <c r="Y275" s="69">
        <v>0</v>
      </c>
      <c r="Z275" s="69">
        <v>0</v>
      </c>
      <c r="AA275" s="69">
        <v>1</v>
      </c>
      <c r="AB275" s="69">
        <v>0</v>
      </c>
      <c r="AC275" s="69">
        <v>0</v>
      </c>
      <c r="AD275" s="19"/>
      <c r="AE275" s="19"/>
      <c r="AF275" s="52">
        <f t="shared" si="4"/>
        <v>1</v>
      </c>
      <c r="AG275" s="54"/>
      <c r="AH275" s="54"/>
      <c r="AI275" s="54"/>
      <c r="AJ275" s="19"/>
      <c r="AK275" s="20"/>
      <c r="AL275" s="20"/>
      <c r="AM275" s="20"/>
      <c r="AN275" s="20"/>
      <c r="AO275" s="19" t="s">
        <v>1159</v>
      </c>
      <c r="AP275" s="1"/>
    </row>
    <row r="276" spans="1:73" ht="64.2" customHeight="1" x14ac:dyDescent="0.3">
      <c r="A276" s="24" t="s">
        <v>1558</v>
      </c>
      <c r="B276" s="24" t="s">
        <v>440</v>
      </c>
      <c r="C276" s="25" t="s">
        <v>164</v>
      </c>
      <c r="D276" s="29">
        <v>10013994862</v>
      </c>
      <c r="E276" s="4" t="s">
        <v>1097</v>
      </c>
      <c r="F276" s="48" t="s">
        <v>1560</v>
      </c>
      <c r="G276" s="70">
        <v>44641</v>
      </c>
      <c r="H276" s="71">
        <v>45737</v>
      </c>
      <c r="I276" s="69">
        <v>16.79</v>
      </c>
      <c r="J276" s="69"/>
      <c r="K276" s="69" t="s">
        <v>222</v>
      </c>
      <c r="L276" s="75" t="s">
        <v>1095</v>
      </c>
      <c r="M276" s="14" t="s">
        <v>169</v>
      </c>
      <c r="N276" s="14"/>
      <c r="O276" s="75"/>
      <c r="P276" s="75"/>
      <c r="Q276" s="75"/>
      <c r="R276" s="69"/>
      <c r="S276" s="69" t="s">
        <v>412</v>
      </c>
      <c r="T276" s="69">
        <v>232</v>
      </c>
      <c r="U276" s="69">
        <v>0</v>
      </c>
      <c r="V276" s="69">
        <v>232</v>
      </c>
      <c r="W276" s="69">
        <v>0</v>
      </c>
      <c r="X276" s="69">
        <v>0</v>
      </c>
      <c r="Y276" s="69">
        <v>0</v>
      </c>
      <c r="Z276" s="69"/>
      <c r="AA276" s="69">
        <v>0</v>
      </c>
      <c r="AB276" s="69">
        <v>0</v>
      </c>
      <c r="AC276" s="69">
        <v>0</v>
      </c>
      <c r="AD276" s="69">
        <v>0</v>
      </c>
      <c r="AE276" s="69"/>
      <c r="AF276" s="52">
        <f t="shared" si="4"/>
        <v>0</v>
      </c>
      <c r="AG276" s="54"/>
      <c r="AH276" s="54"/>
      <c r="AI276" s="54"/>
      <c r="AJ276" s="19"/>
      <c r="AK276" s="20"/>
      <c r="AL276" s="20"/>
      <c r="AM276" s="20"/>
      <c r="AN276" s="20"/>
      <c r="AO276" s="19" t="s">
        <v>1561</v>
      </c>
      <c r="AP276" s="1"/>
    </row>
    <row r="277" spans="1:73" ht="48" customHeight="1" x14ac:dyDescent="0.3">
      <c r="A277" s="24" t="s">
        <v>1160</v>
      </c>
      <c r="B277" s="24" t="s">
        <v>163</v>
      </c>
      <c r="C277" s="25" t="s">
        <v>174</v>
      </c>
      <c r="D277" s="29">
        <v>100090553126</v>
      </c>
      <c r="E277" s="4" t="s">
        <v>1161</v>
      </c>
      <c r="F277" s="4" t="s">
        <v>1162</v>
      </c>
      <c r="G277" s="70">
        <v>44244</v>
      </c>
      <c r="H277" s="71">
        <v>45339</v>
      </c>
      <c r="I277" s="69">
        <v>0.14000000000000001</v>
      </c>
      <c r="J277" s="69"/>
      <c r="K277" s="69" t="s">
        <v>222</v>
      </c>
      <c r="L277" s="75" t="s">
        <v>361</v>
      </c>
      <c r="M277" s="14" t="s">
        <v>169</v>
      </c>
      <c r="N277" s="14"/>
      <c r="O277" s="75" t="s">
        <v>185</v>
      </c>
      <c r="P277" s="75"/>
      <c r="Q277" s="75"/>
      <c r="R277" s="69"/>
      <c r="S277" s="69" t="s">
        <v>412</v>
      </c>
      <c r="T277" s="69">
        <v>1</v>
      </c>
      <c r="U277" s="69">
        <v>1</v>
      </c>
      <c r="V277" s="69">
        <v>0</v>
      </c>
      <c r="W277" s="69">
        <v>0</v>
      </c>
      <c r="X277" s="69">
        <v>0</v>
      </c>
      <c r="Y277" s="69">
        <v>0</v>
      </c>
      <c r="Z277" s="69">
        <v>0</v>
      </c>
      <c r="AA277" s="69">
        <v>0</v>
      </c>
      <c r="AB277" s="69">
        <v>0</v>
      </c>
      <c r="AC277" s="69">
        <v>0</v>
      </c>
      <c r="AD277" s="19"/>
      <c r="AE277" s="19"/>
      <c r="AF277" s="52">
        <f t="shared" si="4"/>
        <v>0</v>
      </c>
      <c r="AG277" s="54"/>
      <c r="AH277" s="54"/>
      <c r="AI277" s="54"/>
      <c r="AJ277" s="19"/>
      <c r="AK277" s="20"/>
      <c r="AL277" s="20"/>
      <c r="AM277" s="20"/>
      <c r="AN277" s="20"/>
      <c r="AO277" s="19" t="s">
        <v>1163</v>
      </c>
      <c r="AP277" s="1"/>
    </row>
    <row r="278" spans="1:73" ht="48" customHeight="1" x14ac:dyDescent="0.3">
      <c r="A278" s="24" t="s">
        <v>1164</v>
      </c>
      <c r="B278" s="24" t="s">
        <v>163</v>
      </c>
      <c r="C278" s="25" t="s">
        <v>174</v>
      </c>
      <c r="D278" s="29">
        <v>200000916527</v>
      </c>
      <c r="E278" s="4" t="s">
        <v>1165</v>
      </c>
      <c r="F278" s="4" t="s">
        <v>1166</v>
      </c>
      <c r="G278" s="70">
        <v>44249</v>
      </c>
      <c r="H278" s="71">
        <v>45344</v>
      </c>
      <c r="I278" s="69">
        <v>0.28999999999999998</v>
      </c>
      <c r="J278" s="69"/>
      <c r="K278" s="69" t="s">
        <v>700</v>
      </c>
      <c r="L278" s="75" t="s">
        <v>313</v>
      </c>
      <c r="M278" s="14" t="s">
        <v>191</v>
      </c>
      <c r="N278" s="14"/>
      <c r="O278" s="75"/>
      <c r="P278" s="75"/>
      <c r="Q278" s="75"/>
      <c r="R278" s="69"/>
      <c r="S278" s="69" t="s">
        <v>412</v>
      </c>
      <c r="T278" s="69">
        <v>6</v>
      </c>
      <c r="U278" s="69">
        <v>1</v>
      </c>
      <c r="V278" s="69">
        <v>5</v>
      </c>
      <c r="W278" s="69">
        <v>0</v>
      </c>
      <c r="X278" s="69">
        <v>0</v>
      </c>
      <c r="Y278" s="69">
        <v>0</v>
      </c>
      <c r="Z278" s="69">
        <v>0</v>
      </c>
      <c r="AA278" s="69">
        <v>5</v>
      </c>
      <c r="AB278" s="69">
        <v>0</v>
      </c>
      <c r="AC278" s="69">
        <v>0</v>
      </c>
      <c r="AD278" s="19"/>
      <c r="AE278" s="19"/>
      <c r="AF278" s="52">
        <f t="shared" si="4"/>
        <v>5</v>
      </c>
      <c r="AG278" s="54"/>
      <c r="AH278" s="54"/>
      <c r="AI278" s="54"/>
      <c r="AJ278" s="19"/>
      <c r="AK278" s="20"/>
      <c r="AL278" s="20"/>
      <c r="AM278" s="20"/>
      <c r="AN278" s="20"/>
      <c r="AO278" s="19" t="s">
        <v>1167</v>
      </c>
      <c r="AP278" s="1"/>
    </row>
    <row r="279" spans="1:73" ht="66.599999999999994" customHeight="1" x14ac:dyDescent="0.3">
      <c r="A279" s="24" t="s">
        <v>1168</v>
      </c>
      <c r="B279" s="24" t="s">
        <v>289</v>
      </c>
      <c r="C279" s="25" t="s">
        <v>174</v>
      </c>
      <c r="D279" s="29">
        <v>10094634587</v>
      </c>
      <c r="E279" s="4" t="s">
        <v>1169</v>
      </c>
      <c r="F279" s="4" t="s">
        <v>1170</v>
      </c>
      <c r="G279" s="70">
        <v>44256</v>
      </c>
      <c r="H279" s="71">
        <v>45352</v>
      </c>
      <c r="I279" s="69">
        <v>0.11</v>
      </c>
      <c r="J279" s="69"/>
      <c r="K279" s="69" t="s">
        <v>1014</v>
      </c>
      <c r="L279" s="75" t="s">
        <v>248</v>
      </c>
      <c r="M279" s="14" t="s">
        <v>169</v>
      </c>
      <c r="N279" s="14"/>
      <c r="O279" s="75"/>
      <c r="P279" s="75"/>
      <c r="Q279" s="75"/>
      <c r="R279" s="69"/>
      <c r="S279" s="69" t="s">
        <v>412</v>
      </c>
      <c r="T279" s="69">
        <v>4</v>
      </c>
      <c r="U279" s="69">
        <v>0</v>
      </c>
      <c r="V279" s="69">
        <v>4</v>
      </c>
      <c r="W279" s="69">
        <v>0</v>
      </c>
      <c r="X279" s="69">
        <v>0</v>
      </c>
      <c r="Y279" s="69">
        <v>0</v>
      </c>
      <c r="Z279" s="69">
        <v>0</v>
      </c>
      <c r="AA279" s="69">
        <v>4</v>
      </c>
      <c r="AB279" s="69">
        <v>0</v>
      </c>
      <c r="AC279" s="69">
        <v>0</v>
      </c>
      <c r="AD279" s="19">
        <v>0</v>
      </c>
      <c r="AE279" s="19"/>
      <c r="AF279" s="52">
        <f t="shared" si="4"/>
        <v>4</v>
      </c>
      <c r="AG279" s="54"/>
      <c r="AH279" s="54"/>
      <c r="AI279" s="54"/>
      <c r="AJ279" s="19"/>
      <c r="AK279" s="20"/>
      <c r="AL279" s="20"/>
      <c r="AM279" s="20"/>
      <c r="AN279" s="20"/>
      <c r="AO279" s="19" t="s">
        <v>1171</v>
      </c>
      <c r="AP279" s="1"/>
    </row>
    <row r="280" spans="1:73" ht="48" customHeight="1" x14ac:dyDescent="0.3">
      <c r="A280" s="24" t="s">
        <v>1172</v>
      </c>
      <c r="B280" s="24" t="s">
        <v>163</v>
      </c>
      <c r="C280" s="25" t="s">
        <v>174</v>
      </c>
      <c r="D280" s="29">
        <v>200000913017</v>
      </c>
      <c r="E280" s="4" t="s">
        <v>1173</v>
      </c>
      <c r="F280" s="4" t="s">
        <v>1174</v>
      </c>
      <c r="G280" s="70">
        <v>44263</v>
      </c>
      <c r="H280" s="71">
        <v>45359</v>
      </c>
      <c r="I280" s="69">
        <v>0.36</v>
      </c>
      <c r="J280" s="69"/>
      <c r="K280" s="69" t="s">
        <v>502</v>
      </c>
      <c r="L280" s="75" t="s">
        <v>248</v>
      </c>
      <c r="M280" s="14" t="s">
        <v>191</v>
      </c>
      <c r="N280" s="14"/>
      <c r="O280" s="75"/>
      <c r="P280" s="75"/>
      <c r="Q280" s="75" t="s">
        <v>642</v>
      </c>
      <c r="R280" s="69"/>
      <c r="S280" s="69" t="s">
        <v>412</v>
      </c>
      <c r="T280" s="69">
        <v>1</v>
      </c>
      <c r="U280" s="69">
        <v>0</v>
      </c>
      <c r="V280" s="69">
        <v>1</v>
      </c>
      <c r="W280" s="69">
        <v>0</v>
      </c>
      <c r="X280" s="69">
        <v>0</v>
      </c>
      <c r="Y280" s="69">
        <v>0</v>
      </c>
      <c r="Z280" s="69">
        <v>0</v>
      </c>
      <c r="AA280" s="69">
        <v>1</v>
      </c>
      <c r="AB280" s="69">
        <v>0</v>
      </c>
      <c r="AC280" s="69">
        <v>0</v>
      </c>
      <c r="AD280" s="19">
        <v>0</v>
      </c>
      <c r="AE280" s="19"/>
      <c r="AF280" s="52">
        <f t="shared" si="4"/>
        <v>1</v>
      </c>
      <c r="AG280" s="54"/>
      <c r="AH280" s="54"/>
      <c r="AI280" s="54"/>
      <c r="AJ280" s="19"/>
      <c r="AK280" s="20"/>
      <c r="AL280" s="20"/>
      <c r="AM280" s="20"/>
      <c r="AN280" s="20"/>
      <c r="AO280" s="19"/>
      <c r="AP280" s="1"/>
    </row>
    <row r="281" spans="1:73" ht="48" customHeight="1" x14ac:dyDescent="0.3">
      <c r="A281" s="24" t="s">
        <v>1175</v>
      </c>
      <c r="B281" s="30" t="s">
        <v>440</v>
      </c>
      <c r="C281" s="25" t="s">
        <v>174</v>
      </c>
      <c r="D281" s="29">
        <v>10000234586</v>
      </c>
      <c r="E281" s="48" t="s">
        <v>1176</v>
      </c>
      <c r="F281" s="4" t="s">
        <v>1177</v>
      </c>
      <c r="G281" s="5">
        <v>44265</v>
      </c>
      <c r="H281" s="6">
        <v>45361</v>
      </c>
      <c r="I281" s="1">
        <v>0.16</v>
      </c>
      <c r="K281" s="4" t="s">
        <v>177</v>
      </c>
      <c r="L281" s="4" t="s">
        <v>177</v>
      </c>
      <c r="M281" s="4"/>
      <c r="N281" s="4"/>
      <c r="O281" s="4"/>
      <c r="P281" s="4"/>
      <c r="Q281" s="4"/>
      <c r="S281" s="1" t="s">
        <v>412</v>
      </c>
      <c r="T281" s="1">
        <v>2</v>
      </c>
      <c r="U281" s="1">
        <v>0</v>
      </c>
      <c r="V281" s="1">
        <v>2</v>
      </c>
      <c r="W281" s="1">
        <v>0</v>
      </c>
      <c r="X281" s="1">
        <v>0</v>
      </c>
      <c r="Y281" s="1">
        <v>0</v>
      </c>
      <c r="Z281" s="1">
        <v>0</v>
      </c>
      <c r="AB281" s="1">
        <v>2</v>
      </c>
      <c r="AC281" s="1">
        <v>0</v>
      </c>
      <c r="AF281" s="52">
        <f t="shared" si="4"/>
        <v>2</v>
      </c>
      <c r="AG281" s="54">
        <v>0</v>
      </c>
      <c r="AH281" s="54">
        <v>0</v>
      </c>
      <c r="AI281" s="54">
        <v>0</v>
      </c>
      <c r="AJ281" s="9"/>
      <c r="AK281" s="1"/>
      <c r="AL281" s="1"/>
      <c r="AM281" s="1"/>
      <c r="AN281" s="1"/>
      <c r="AO281" s="1" t="s">
        <v>1178</v>
      </c>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ht="48" customHeight="1" x14ac:dyDescent="0.3">
      <c r="A282" s="24" t="s">
        <v>1179</v>
      </c>
      <c r="B282" s="24" t="s">
        <v>163</v>
      </c>
      <c r="C282" s="25" t="s">
        <v>174</v>
      </c>
      <c r="D282" s="29">
        <v>100091257345</v>
      </c>
      <c r="E282" s="4" t="s">
        <v>1180</v>
      </c>
      <c r="F282" s="4" t="s">
        <v>371</v>
      </c>
      <c r="G282" s="70">
        <v>44265</v>
      </c>
      <c r="H282" s="71">
        <v>45361</v>
      </c>
      <c r="I282" s="69">
        <v>0.28999999999999998</v>
      </c>
      <c r="J282" s="69"/>
      <c r="K282" s="69" t="s">
        <v>342</v>
      </c>
      <c r="L282" s="75" t="s">
        <v>177</v>
      </c>
      <c r="M282" s="14" t="s">
        <v>169</v>
      </c>
      <c r="N282" s="14"/>
      <c r="O282" s="75" t="s">
        <v>185</v>
      </c>
      <c r="P282" s="75"/>
      <c r="Q282" s="75"/>
      <c r="R282" s="69"/>
      <c r="S282" s="69" t="s">
        <v>170</v>
      </c>
      <c r="T282" s="69">
        <v>1</v>
      </c>
      <c r="U282" s="69">
        <v>1</v>
      </c>
      <c r="V282" s="69">
        <v>0</v>
      </c>
      <c r="W282" s="69">
        <v>1</v>
      </c>
      <c r="X282" s="69">
        <v>0</v>
      </c>
      <c r="Y282" s="69">
        <v>0</v>
      </c>
      <c r="Z282" s="69">
        <v>0</v>
      </c>
      <c r="AA282" s="69">
        <v>0</v>
      </c>
      <c r="AB282" s="69">
        <v>0</v>
      </c>
      <c r="AC282" s="69">
        <v>0</v>
      </c>
      <c r="AD282" s="69">
        <v>0</v>
      </c>
      <c r="AE282" s="69"/>
      <c r="AF282" s="52">
        <f t="shared" si="4"/>
        <v>0</v>
      </c>
      <c r="AG282" s="54"/>
      <c r="AH282" s="54"/>
      <c r="AI282" s="54"/>
      <c r="AJ282" s="19"/>
      <c r="AK282" s="20"/>
      <c r="AL282" s="20"/>
      <c r="AM282" s="20"/>
      <c r="AN282" s="20"/>
      <c r="AO282" s="19" t="s">
        <v>1551</v>
      </c>
      <c r="AP282" s="1"/>
    </row>
    <row r="283" spans="1:73" ht="48" customHeight="1" x14ac:dyDescent="0.3">
      <c r="A283" s="24" t="s">
        <v>1181</v>
      </c>
      <c r="B283" s="24" t="s">
        <v>440</v>
      </c>
      <c r="C283" s="25" t="s">
        <v>164</v>
      </c>
      <c r="D283" s="29">
        <v>10000234110</v>
      </c>
      <c r="E283" s="4" t="s">
        <v>1182</v>
      </c>
      <c r="F283" s="4" t="s">
        <v>1183</v>
      </c>
      <c r="G283" s="70">
        <v>44267</v>
      </c>
      <c r="H283" s="71">
        <v>45363</v>
      </c>
      <c r="I283" s="69">
        <v>1.08</v>
      </c>
      <c r="J283" s="69"/>
      <c r="K283" s="69" t="s">
        <v>168</v>
      </c>
      <c r="L283" s="75" t="s">
        <v>168</v>
      </c>
      <c r="M283" s="14" t="s">
        <v>169</v>
      </c>
      <c r="N283" s="14"/>
      <c r="O283" s="75"/>
      <c r="P283" s="75"/>
      <c r="Q283" s="75"/>
      <c r="R283" s="69"/>
      <c r="S283" s="69" t="s">
        <v>412</v>
      </c>
      <c r="T283" s="69">
        <v>24</v>
      </c>
      <c r="U283" s="69">
        <v>0</v>
      </c>
      <c r="V283" s="69">
        <v>24</v>
      </c>
      <c r="W283" s="69">
        <v>0</v>
      </c>
      <c r="X283" s="69">
        <v>0</v>
      </c>
      <c r="Y283" s="69">
        <v>0</v>
      </c>
      <c r="Z283" s="69">
        <v>0</v>
      </c>
      <c r="AA283" s="69">
        <v>0</v>
      </c>
      <c r="AB283" s="69">
        <v>0</v>
      </c>
      <c r="AC283" s="69">
        <v>0</v>
      </c>
      <c r="AD283" s="69">
        <v>0</v>
      </c>
      <c r="AE283" s="69"/>
      <c r="AF283" s="52">
        <f t="shared" si="4"/>
        <v>0</v>
      </c>
      <c r="AG283" s="54"/>
      <c r="AH283" s="54"/>
      <c r="AI283" s="54"/>
      <c r="AJ283" s="19"/>
      <c r="AK283" s="20"/>
      <c r="AL283" s="20"/>
      <c r="AM283" s="20"/>
      <c r="AN283" s="20"/>
      <c r="AO283" s="19" t="s">
        <v>1184</v>
      </c>
      <c r="AP283" s="1">
        <v>6</v>
      </c>
    </row>
    <row r="284" spans="1:73" ht="48" customHeight="1" x14ac:dyDescent="0.3">
      <c r="A284" s="24" t="s">
        <v>1185</v>
      </c>
      <c r="B284" s="24" t="s">
        <v>163</v>
      </c>
      <c r="C284" s="25" t="s">
        <v>174</v>
      </c>
      <c r="D284" s="29">
        <v>200000910035</v>
      </c>
      <c r="E284" s="4" t="s">
        <v>1186</v>
      </c>
      <c r="F284" s="4" t="s">
        <v>1187</v>
      </c>
      <c r="G284" s="70">
        <v>44271</v>
      </c>
      <c r="H284" s="71">
        <v>45367</v>
      </c>
      <c r="I284" s="69">
        <v>0.04</v>
      </c>
      <c r="J284" s="69"/>
      <c r="K284" s="69" t="s">
        <v>421</v>
      </c>
      <c r="L284" s="75" t="s">
        <v>314</v>
      </c>
      <c r="M284" s="14" t="s">
        <v>191</v>
      </c>
      <c r="N284" s="14"/>
      <c r="O284" s="75"/>
      <c r="P284" s="75"/>
      <c r="Q284" s="75" t="s">
        <v>642</v>
      </c>
      <c r="R284" s="69"/>
      <c r="S284" s="69" t="s">
        <v>412</v>
      </c>
      <c r="T284" s="69">
        <v>1</v>
      </c>
      <c r="U284" s="69">
        <v>0</v>
      </c>
      <c r="V284" s="69">
        <v>1</v>
      </c>
      <c r="W284" s="69">
        <v>0</v>
      </c>
      <c r="X284" s="69">
        <v>0</v>
      </c>
      <c r="Y284" s="69">
        <v>0</v>
      </c>
      <c r="Z284" s="69">
        <v>0</v>
      </c>
      <c r="AA284" s="69">
        <v>1</v>
      </c>
      <c r="AB284" s="69">
        <v>0</v>
      </c>
      <c r="AC284" s="69">
        <v>0</v>
      </c>
      <c r="AD284" s="69">
        <v>0</v>
      </c>
      <c r="AE284" s="69"/>
      <c r="AF284" s="52">
        <f t="shared" si="4"/>
        <v>1</v>
      </c>
      <c r="AG284" s="54"/>
      <c r="AH284" s="54"/>
      <c r="AI284" s="54"/>
      <c r="AJ284" s="19"/>
      <c r="AK284" s="20"/>
      <c r="AL284" s="20"/>
      <c r="AM284" s="20"/>
      <c r="AN284" s="20"/>
      <c r="AO284" s="19" t="s">
        <v>1188</v>
      </c>
      <c r="AP284" s="1"/>
    </row>
    <row r="285" spans="1:73" ht="48" customHeight="1" x14ac:dyDescent="0.3">
      <c r="A285" s="24" t="s">
        <v>1189</v>
      </c>
      <c r="B285" s="24" t="s">
        <v>163</v>
      </c>
      <c r="C285" s="25" t="s">
        <v>174</v>
      </c>
      <c r="D285" s="29">
        <v>100091429053</v>
      </c>
      <c r="E285" s="4" t="s">
        <v>1190</v>
      </c>
      <c r="F285" s="4" t="s">
        <v>1191</v>
      </c>
      <c r="G285" s="70">
        <v>44273</v>
      </c>
      <c r="H285" s="71">
        <v>45369</v>
      </c>
      <c r="I285" s="69">
        <v>0.09</v>
      </c>
      <c r="J285" s="69"/>
      <c r="K285" s="69" t="s">
        <v>200</v>
      </c>
      <c r="L285" s="75" t="s">
        <v>313</v>
      </c>
      <c r="M285" s="14" t="s">
        <v>169</v>
      </c>
      <c r="N285" s="14"/>
      <c r="O285" s="75"/>
      <c r="P285" s="75"/>
      <c r="Q285" s="75"/>
      <c r="R285" s="69"/>
      <c r="S285" s="69" t="s">
        <v>412</v>
      </c>
      <c r="T285" s="69">
        <v>2</v>
      </c>
      <c r="U285" s="69">
        <v>1</v>
      </c>
      <c r="V285" s="69">
        <v>1</v>
      </c>
      <c r="W285" s="69">
        <v>0</v>
      </c>
      <c r="X285" s="69">
        <v>0</v>
      </c>
      <c r="Y285" s="69">
        <v>0</v>
      </c>
      <c r="Z285" s="69">
        <v>0</v>
      </c>
      <c r="AA285" s="69">
        <v>1</v>
      </c>
      <c r="AB285" s="69">
        <v>0</v>
      </c>
      <c r="AC285" s="69">
        <v>0</v>
      </c>
      <c r="AD285" s="69">
        <v>0</v>
      </c>
      <c r="AE285" s="69"/>
      <c r="AF285" s="52">
        <f t="shared" si="4"/>
        <v>1</v>
      </c>
      <c r="AG285" s="54"/>
      <c r="AH285" s="54"/>
      <c r="AI285" s="54"/>
      <c r="AJ285" s="19"/>
      <c r="AK285" s="20"/>
      <c r="AL285" s="20"/>
      <c r="AM285" s="20"/>
      <c r="AN285" s="20"/>
      <c r="AO285" s="19" t="s">
        <v>1188</v>
      </c>
      <c r="AP285" s="1"/>
    </row>
    <row r="286" spans="1:73" ht="48" customHeight="1" x14ac:dyDescent="0.3">
      <c r="A286" s="24" t="s">
        <v>1192</v>
      </c>
      <c r="B286" s="24" t="s">
        <v>163</v>
      </c>
      <c r="C286" s="25" t="s">
        <v>174</v>
      </c>
      <c r="D286" s="29">
        <v>10014001632</v>
      </c>
      <c r="E286" s="4" t="s">
        <v>1193</v>
      </c>
      <c r="F286" s="4" t="s">
        <v>1194</v>
      </c>
      <c r="G286" s="70">
        <v>44274</v>
      </c>
      <c r="H286" s="71">
        <v>45370</v>
      </c>
      <c r="I286" s="69">
        <v>0.16</v>
      </c>
      <c r="J286" s="69"/>
      <c r="K286" s="69" t="s">
        <v>113</v>
      </c>
      <c r="L286" s="75" t="s">
        <v>113</v>
      </c>
      <c r="M286" s="14" t="s">
        <v>169</v>
      </c>
      <c r="N286" s="14"/>
      <c r="O286" s="75"/>
      <c r="P286" s="75"/>
      <c r="Q286" s="75" t="s">
        <v>191</v>
      </c>
      <c r="R286" s="69"/>
      <c r="S286" s="69" t="s">
        <v>412</v>
      </c>
      <c r="T286" s="69">
        <v>1</v>
      </c>
      <c r="U286" s="69">
        <v>0</v>
      </c>
      <c r="V286" s="69">
        <v>1</v>
      </c>
      <c r="W286" s="69">
        <v>0</v>
      </c>
      <c r="X286" s="69">
        <v>0</v>
      </c>
      <c r="Y286" s="69">
        <v>0</v>
      </c>
      <c r="Z286" s="69">
        <v>0</v>
      </c>
      <c r="AA286" s="69">
        <v>1</v>
      </c>
      <c r="AB286" s="69">
        <v>0</v>
      </c>
      <c r="AC286" s="69">
        <v>0</v>
      </c>
      <c r="AD286" s="69">
        <v>0</v>
      </c>
      <c r="AE286" s="69"/>
      <c r="AF286" s="52">
        <f t="shared" si="4"/>
        <v>1</v>
      </c>
      <c r="AG286" s="54"/>
      <c r="AH286" s="54"/>
      <c r="AI286" s="54"/>
      <c r="AJ286" s="19"/>
      <c r="AK286" s="20"/>
      <c r="AL286" s="20"/>
      <c r="AM286" s="20"/>
      <c r="AN286" s="20"/>
      <c r="AO286" s="19" t="s">
        <v>1188</v>
      </c>
      <c r="AP286" s="1"/>
    </row>
    <row r="287" spans="1:73" ht="48" customHeight="1" x14ac:dyDescent="0.3">
      <c r="A287" s="24" t="s">
        <v>1195</v>
      </c>
      <c r="B287" s="24" t="s">
        <v>289</v>
      </c>
      <c r="C287" s="25" t="s">
        <v>174</v>
      </c>
      <c r="D287" s="29">
        <v>10094634606</v>
      </c>
      <c r="E287" s="4" t="s">
        <v>1196</v>
      </c>
      <c r="F287" s="4" t="s">
        <v>1197</v>
      </c>
      <c r="G287" s="70">
        <v>44274</v>
      </c>
      <c r="H287" s="71">
        <v>45370</v>
      </c>
      <c r="I287" s="69">
        <v>0.03</v>
      </c>
      <c r="J287" s="69"/>
      <c r="K287" s="69" t="s">
        <v>468</v>
      </c>
      <c r="L287" s="75" t="s">
        <v>228</v>
      </c>
      <c r="M287" s="14" t="s">
        <v>169</v>
      </c>
      <c r="N287" s="14"/>
      <c r="O287" s="75"/>
      <c r="P287" s="75"/>
      <c r="Q287" s="75" t="s">
        <v>191</v>
      </c>
      <c r="R287" s="69"/>
      <c r="S287" s="69" t="s">
        <v>412</v>
      </c>
      <c r="T287" s="69">
        <v>1</v>
      </c>
      <c r="U287" s="69">
        <v>0</v>
      </c>
      <c r="V287" s="69">
        <v>1</v>
      </c>
      <c r="W287" s="69">
        <v>0</v>
      </c>
      <c r="X287" s="69">
        <v>0</v>
      </c>
      <c r="Y287" s="69">
        <v>0</v>
      </c>
      <c r="Z287" s="69">
        <v>0</v>
      </c>
      <c r="AA287" s="69">
        <v>1</v>
      </c>
      <c r="AB287" s="69">
        <v>0</v>
      </c>
      <c r="AC287" s="69">
        <v>0</v>
      </c>
      <c r="AD287" s="69">
        <v>0</v>
      </c>
      <c r="AE287" s="69"/>
      <c r="AF287" s="52">
        <f t="shared" si="4"/>
        <v>1</v>
      </c>
      <c r="AG287" s="54"/>
      <c r="AH287" s="54"/>
      <c r="AI287" s="54"/>
      <c r="AJ287" s="19"/>
      <c r="AK287" s="20"/>
      <c r="AL287" s="20"/>
      <c r="AM287" s="20"/>
      <c r="AN287" s="20"/>
      <c r="AO287" s="19" t="s">
        <v>1188</v>
      </c>
      <c r="AP287" s="1"/>
    </row>
    <row r="288" spans="1:73" ht="65.400000000000006" customHeight="1" x14ac:dyDescent="0.3">
      <c r="A288" s="24" t="s">
        <v>1198</v>
      </c>
      <c r="B288" s="24" t="s">
        <v>440</v>
      </c>
      <c r="C288" s="25" t="s">
        <v>174</v>
      </c>
      <c r="D288" s="29">
        <v>200000910091</v>
      </c>
      <c r="E288" s="4" t="s">
        <v>1199</v>
      </c>
      <c r="F288" s="4" t="s">
        <v>1200</v>
      </c>
      <c r="G288" s="70">
        <v>44285</v>
      </c>
      <c r="H288" s="71">
        <v>45381</v>
      </c>
      <c r="I288" s="69"/>
      <c r="J288" s="69"/>
      <c r="K288" s="69" t="s">
        <v>313</v>
      </c>
      <c r="L288" s="75" t="s">
        <v>313</v>
      </c>
      <c r="M288" s="14" t="s">
        <v>169</v>
      </c>
      <c r="N288" s="14"/>
      <c r="O288" s="75"/>
      <c r="P288" s="75"/>
      <c r="Q288" s="75"/>
      <c r="R288" s="69"/>
      <c r="S288" s="69" t="s">
        <v>412</v>
      </c>
      <c r="T288" s="69">
        <v>1</v>
      </c>
      <c r="U288" s="69">
        <v>0</v>
      </c>
      <c r="V288" s="69">
        <v>1</v>
      </c>
      <c r="W288" s="69">
        <v>0</v>
      </c>
      <c r="X288" s="69">
        <v>0</v>
      </c>
      <c r="Y288" s="69">
        <v>0</v>
      </c>
      <c r="Z288" s="69">
        <v>0</v>
      </c>
      <c r="AA288" s="69">
        <v>0</v>
      </c>
      <c r="AB288" s="69">
        <v>0</v>
      </c>
      <c r="AC288" s="69">
        <v>1</v>
      </c>
      <c r="AD288" s="69">
        <v>0</v>
      </c>
      <c r="AE288" s="69"/>
      <c r="AF288" s="52">
        <f t="shared" si="4"/>
        <v>1</v>
      </c>
      <c r="AG288" s="54"/>
      <c r="AH288" s="54"/>
      <c r="AI288" s="54"/>
      <c r="AJ288" s="19"/>
      <c r="AK288" s="20"/>
      <c r="AL288" s="20"/>
      <c r="AM288" s="20"/>
      <c r="AN288" s="20"/>
      <c r="AO288" s="19" t="s">
        <v>1201</v>
      </c>
      <c r="AP288" s="1"/>
    </row>
    <row r="289" spans="1:73" ht="61.95" customHeight="1" x14ac:dyDescent="0.3">
      <c r="A289" s="24" t="s">
        <v>1202</v>
      </c>
      <c r="B289" s="24" t="s">
        <v>289</v>
      </c>
      <c r="C289" s="25" t="s">
        <v>174</v>
      </c>
      <c r="D289" s="29">
        <v>10094634020</v>
      </c>
      <c r="E289" s="4" t="s">
        <v>1203</v>
      </c>
      <c r="F289" s="4" t="s">
        <v>1204</v>
      </c>
      <c r="G289" s="70">
        <v>44294</v>
      </c>
      <c r="H289" s="71">
        <v>45390</v>
      </c>
      <c r="I289" s="69">
        <v>0.06</v>
      </c>
      <c r="J289" s="69"/>
      <c r="K289" s="69" t="s">
        <v>568</v>
      </c>
      <c r="L289" s="75" t="s">
        <v>228</v>
      </c>
      <c r="M289" s="14" t="s">
        <v>169</v>
      </c>
      <c r="N289" s="14"/>
      <c r="O289" s="75"/>
      <c r="P289" s="75"/>
      <c r="Q289" s="75" t="s">
        <v>785</v>
      </c>
      <c r="R289" s="69"/>
      <c r="S289" s="69" t="s">
        <v>412</v>
      </c>
      <c r="T289" s="69">
        <v>1</v>
      </c>
      <c r="U289" s="69">
        <v>0</v>
      </c>
      <c r="V289" s="69">
        <v>1</v>
      </c>
      <c r="W289" s="69">
        <v>0</v>
      </c>
      <c r="X289" s="69">
        <v>0</v>
      </c>
      <c r="Y289" s="69">
        <v>0</v>
      </c>
      <c r="Z289" s="69">
        <v>0</v>
      </c>
      <c r="AA289" s="69">
        <v>1</v>
      </c>
      <c r="AB289" s="69">
        <v>0</v>
      </c>
      <c r="AC289" s="69">
        <v>0</v>
      </c>
      <c r="AD289" s="69">
        <v>0</v>
      </c>
      <c r="AE289" s="69"/>
      <c r="AF289" s="52">
        <f t="shared" si="4"/>
        <v>1</v>
      </c>
      <c r="AG289" s="54"/>
      <c r="AH289" s="54"/>
      <c r="AI289" s="54"/>
      <c r="AJ289" s="19"/>
      <c r="AK289" s="20"/>
      <c r="AL289" s="20"/>
      <c r="AM289" s="20"/>
      <c r="AN289" s="20"/>
      <c r="AO289" s="19" t="s">
        <v>1205</v>
      </c>
      <c r="AP289" s="1"/>
    </row>
    <row r="290" spans="1:73" ht="48" customHeight="1" x14ac:dyDescent="0.3">
      <c r="A290" s="24" t="s">
        <v>1206</v>
      </c>
      <c r="B290" s="24" t="s">
        <v>289</v>
      </c>
      <c r="C290" s="25" t="s">
        <v>174</v>
      </c>
      <c r="D290" s="29">
        <v>100091650685</v>
      </c>
      <c r="E290" s="4" t="s">
        <v>1207</v>
      </c>
      <c r="F290" s="4" t="s">
        <v>1208</v>
      </c>
      <c r="G290" s="70">
        <v>44295</v>
      </c>
      <c r="H290" s="71">
        <v>45391</v>
      </c>
      <c r="I290" s="69"/>
      <c r="J290" s="69"/>
      <c r="K290" s="69" t="s">
        <v>421</v>
      </c>
      <c r="L290" s="75" t="s">
        <v>314</v>
      </c>
      <c r="M290" s="14" t="s">
        <v>169</v>
      </c>
      <c r="N290" s="14"/>
      <c r="O290" s="75"/>
      <c r="P290" s="75"/>
      <c r="Q290" s="75" t="s">
        <v>785</v>
      </c>
      <c r="R290" s="69"/>
      <c r="S290" s="69" t="s">
        <v>412</v>
      </c>
      <c r="T290" s="69">
        <v>1</v>
      </c>
      <c r="U290" s="69">
        <v>0</v>
      </c>
      <c r="V290" s="69">
        <v>1</v>
      </c>
      <c r="W290" s="69">
        <v>0</v>
      </c>
      <c r="X290" s="69">
        <v>0</v>
      </c>
      <c r="Y290" s="69">
        <v>0</v>
      </c>
      <c r="Z290" s="69">
        <v>0</v>
      </c>
      <c r="AA290" s="69">
        <v>1</v>
      </c>
      <c r="AB290" s="69">
        <v>0</v>
      </c>
      <c r="AC290" s="69">
        <v>0</v>
      </c>
      <c r="AD290" s="69">
        <v>0</v>
      </c>
      <c r="AE290" s="69"/>
      <c r="AF290" s="52">
        <f t="shared" si="4"/>
        <v>1</v>
      </c>
      <c r="AG290" s="54"/>
      <c r="AH290" s="54"/>
      <c r="AI290" s="54"/>
      <c r="AJ290" s="19"/>
      <c r="AK290" s="20"/>
      <c r="AL290" s="20"/>
      <c r="AM290" s="20"/>
      <c r="AN290" s="20"/>
      <c r="AO290" s="19" t="s">
        <v>1209</v>
      </c>
      <c r="AP290" s="1"/>
    </row>
    <row r="291" spans="1:73" ht="48" customHeight="1" x14ac:dyDescent="0.3">
      <c r="A291" s="24" t="s">
        <v>1210</v>
      </c>
      <c r="B291" s="24" t="s">
        <v>289</v>
      </c>
      <c r="C291" s="25" t="s">
        <v>174</v>
      </c>
      <c r="D291" s="29">
        <v>10094634628</v>
      </c>
      <c r="E291" s="4" t="s">
        <v>1211</v>
      </c>
      <c r="F291" s="4" t="s">
        <v>1212</v>
      </c>
      <c r="G291" s="70">
        <v>44307</v>
      </c>
      <c r="H291" s="71">
        <v>45403</v>
      </c>
      <c r="I291" s="69"/>
      <c r="J291" s="69"/>
      <c r="K291" s="69" t="s">
        <v>208</v>
      </c>
      <c r="L291" s="75" t="s">
        <v>1158</v>
      </c>
      <c r="M291" s="14" t="s">
        <v>169</v>
      </c>
      <c r="N291" s="14"/>
      <c r="O291" s="75"/>
      <c r="P291" s="75"/>
      <c r="Q291" s="75" t="s">
        <v>785</v>
      </c>
      <c r="R291" s="69"/>
      <c r="S291" s="69" t="s">
        <v>412</v>
      </c>
      <c r="T291" s="69">
        <v>1</v>
      </c>
      <c r="U291" s="69">
        <v>0</v>
      </c>
      <c r="V291" s="69">
        <v>1</v>
      </c>
      <c r="W291" s="69">
        <v>0</v>
      </c>
      <c r="X291" s="69">
        <v>0</v>
      </c>
      <c r="Y291" s="69">
        <v>0</v>
      </c>
      <c r="Z291" s="69">
        <v>0</v>
      </c>
      <c r="AA291" s="69">
        <v>1</v>
      </c>
      <c r="AB291" s="69">
        <v>0</v>
      </c>
      <c r="AC291" s="69">
        <v>0</v>
      </c>
      <c r="AD291" s="69">
        <v>0</v>
      </c>
      <c r="AE291" s="69"/>
      <c r="AF291" s="52">
        <f t="shared" si="4"/>
        <v>1</v>
      </c>
      <c r="AG291" s="54"/>
      <c r="AH291" s="54"/>
      <c r="AI291" s="54"/>
      <c r="AJ291" s="19"/>
      <c r="AK291" s="20"/>
      <c r="AL291" s="20"/>
      <c r="AM291" s="20"/>
      <c r="AN291" s="20"/>
      <c r="AO291" s="19" t="s">
        <v>1213</v>
      </c>
      <c r="AP291" s="1"/>
    </row>
    <row r="292" spans="1:73" ht="48" customHeight="1" x14ac:dyDescent="0.3">
      <c r="A292" s="24" t="s">
        <v>1214</v>
      </c>
      <c r="B292" s="24" t="s">
        <v>440</v>
      </c>
      <c r="C292" s="25" t="s">
        <v>174</v>
      </c>
      <c r="D292" s="29">
        <v>10094634265</v>
      </c>
      <c r="E292" s="4" t="s">
        <v>1215</v>
      </c>
      <c r="F292" s="4" t="s">
        <v>1216</v>
      </c>
      <c r="G292" s="70">
        <v>44309</v>
      </c>
      <c r="H292" s="71">
        <v>45405</v>
      </c>
      <c r="I292" s="69">
        <v>7.0000000000000007E-2</v>
      </c>
      <c r="J292" s="69"/>
      <c r="K292" s="69" t="s">
        <v>313</v>
      </c>
      <c r="L292" s="75" t="s">
        <v>313</v>
      </c>
      <c r="M292" s="14" t="s">
        <v>169</v>
      </c>
      <c r="N292" s="14"/>
      <c r="O292" s="75"/>
      <c r="P292" s="232" t="s">
        <v>950</v>
      </c>
      <c r="Q292" s="75"/>
      <c r="R292" s="69"/>
      <c r="S292" s="69" t="s">
        <v>412</v>
      </c>
      <c r="T292" s="69">
        <v>1</v>
      </c>
      <c r="U292" s="69">
        <v>0</v>
      </c>
      <c r="V292" s="69">
        <v>1</v>
      </c>
      <c r="W292" s="69">
        <v>0</v>
      </c>
      <c r="X292" s="69">
        <v>0</v>
      </c>
      <c r="Y292" s="69">
        <v>0</v>
      </c>
      <c r="Z292" s="69">
        <v>0</v>
      </c>
      <c r="AA292" s="69">
        <v>1</v>
      </c>
      <c r="AB292" s="69">
        <v>0</v>
      </c>
      <c r="AC292" s="69">
        <v>0</v>
      </c>
      <c r="AD292" s="69">
        <v>0</v>
      </c>
      <c r="AE292" s="69"/>
      <c r="AF292" s="52">
        <f t="shared" si="4"/>
        <v>1</v>
      </c>
      <c r="AG292" s="54"/>
      <c r="AH292" s="54"/>
      <c r="AI292" s="54"/>
      <c r="AJ292" s="19"/>
      <c r="AK292" s="20"/>
      <c r="AL292" s="20"/>
      <c r="AM292" s="20"/>
      <c r="AN292" s="20"/>
      <c r="AO292" s="19" t="s">
        <v>1217</v>
      </c>
      <c r="AP292" s="1">
        <v>0</v>
      </c>
    </row>
    <row r="293" spans="1:73" ht="48" customHeight="1" x14ac:dyDescent="0.3">
      <c r="A293" s="24" t="s">
        <v>1218</v>
      </c>
      <c r="B293" s="24" t="s">
        <v>289</v>
      </c>
      <c r="C293" s="25" t="s">
        <v>174</v>
      </c>
      <c r="D293" s="29">
        <v>10094634639</v>
      </c>
      <c r="E293" s="4" t="s">
        <v>1219</v>
      </c>
      <c r="F293" s="4" t="s">
        <v>1220</v>
      </c>
      <c r="G293" s="70">
        <v>44340</v>
      </c>
      <c r="H293" s="71">
        <v>45436</v>
      </c>
      <c r="I293" s="69"/>
      <c r="J293" s="69"/>
      <c r="K293" s="69" t="s">
        <v>218</v>
      </c>
      <c r="L293" s="75" t="s">
        <v>1158</v>
      </c>
      <c r="M293" s="14" t="s">
        <v>169</v>
      </c>
      <c r="N293" s="14"/>
      <c r="O293" s="75"/>
      <c r="P293" s="75"/>
      <c r="Q293" s="75" t="s">
        <v>785</v>
      </c>
      <c r="R293" s="69"/>
      <c r="S293" s="69" t="s">
        <v>412</v>
      </c>
      <c r="T293" s="69">
        <v>1</v>
      </c>
      <c r="U293" s="69">
        <v>0</v>
      </c>
      <c r="V293" s="69">
        <v>1</v>
      </c>
      <c r="W293" s="69">
        <v>0</v>
      </c>
      <c r="X293" s="69">
        <v>0</v>
      </c>
      <c r="Y293" s="69">
        <v>0</v>
      </c>
      <c r="Z293" s="69">
        <v>0</v>
      </c>
      <c r="AA293" s="69">
        <v>1</v>
      </c>
      <c r="AB293" s="69">
        <v>0</v>
      </c>
      <c r="AC293" s="69">
        <v>0</v>
      </c>
      <c r="AD293" s="69">
        <v>0</v>
      </c>
      <c r="AE293" s="69"/>
      <c r="AF293" s="52">
        <f t="shared" si="4"/>
        <v>1</v>
      </c>
      <c r="AG293" s="54"/>
      <c r="AH293" s="54"/>
      <c r="AI293" s="54"/>
      <c r="AJ293" s="19"/>
      <c r="AK293" s="20"/>
      <c r="AL293" s="20"/>
      <c r="AM293" s="20"/>
      <c r="AN293" s="20"/>
      <c r="AO293" s="19" t="s">
        <v>1221</v>
      </c>
      <c r="AP293" s="1"/>
    </row>
    <row r="294" spans="1:73" ht="48" customHeight="1" x14ac:dyDescent="0.3">
      <c r="A294" s="24" t="s">
        <v>1222</v>
      </c>
      <c r="B294" s="24" t="s">
        <v>289</v>
      </c>
      <c r="C294" s="25" t="s">
        <v>174</v>
      </c>
      <c r="D294" s="29"/>
      <c r="E294" s="4" t="s">
        <v>1223</v>
      </c>
      <c r="F294" s="4" t="s">
        <v>1224</v>
      </c>
      <c r="G294" s="70">
        <v>44341</v>
      </c>
      <c r="H294" s="71">
        <v>45437</v>
      </c>
      <c r="I294" s="69"/>
      <c r="J294" s="69"/>
      <c r="K294" s="69" t="s">
        <v>57</v>
      </c>
      <c r="L294" s="75" t="s">
        <v>257</v>
      </c>
      <c r="M294" s="14" t="s">
        <v>169</v>
      </c>
      <c r="N294" s="14"/>
      <c r="O294" s="75"/>
      <c r="P294" s="75"/>
      <c r="Q294" s="75" t="s">
        <v>642</v>
      </c>
      <c r="R294" s="69"/>
      <c r="S294" s="69" t="s">
        <v>412</v>
      </c>
      <c r="T294" s="69">
        <v>3</v>
      </c>
      <c r="U294" s="69">
        <v>0</v>
      </c>
      <c r="V294" s="69">
        <v>3</v>
      </c>
      <c r="W294" s="69">
        <v>0</v>
      </c>
      <c r="X294" s="69">
        <v>0</v>
      </c>
      <c r="Y294" s="69">
        <v>0</v>
      </c>
      <c r="Z294" s="69">
        <v>0</v>
      </c>
      <c r="AA294" s="69">
        <v>3</v>
      </c>
      <c r="AB294" s="69">
        <v>0</v>
      </c>
      <c r="AC294" s="69">
        <v>0</v>
      </c>
      <c r="AD294" s="69">
        <v>0</v>
      </c>
      <c r="AE294" s="69"/>
      <c r="AF294" s="52">
        <f t="shared" si="4"/>
        <v>3</v>
      </c>
      <c r="AG294" s="54"/>
      <c r="AH294" s="54"/>
      <c r="AI294" s="54"/>
      <c r="AJ294" s="19"/>
      <c r="AK294" s="20"/>
      <c r="AL294" s="20"/>
      <c r="AM294" s="20"/>
      <c r="AN294" s="20"/>
      <c r="AO294" s="19" t="s">
        <v>1225</v>
      </c>
      <c r="AP294" s="1"/>
    </row>
    <row r="295" spans="1:73" ht="48" customHeight="1" x14ac:dyDescent="0.3">
      <c r="A295" s="24" t="s">
        <v>1226</v>
      </c>
      <c r="B295" s="24" t="s">
        <v>289</v>
      </c>
      <c r="C295" s="25" t="s">
        <v>174</v>
      </c>
      <c r="D295" s="29">
        <v>10094633676</v>
      </c>
      <c r="E295" s="4" t="s">
        <v>1227</v>
      </c>
      <c r="F295" s="4" t="s">
        <v>1228</v>
      </c>
      <c r="G295" s="70">
        <v>44344</v>
      </c>
      <c r="H295" s="71">
        <v>45440</v>
      </c>
      <c r="I295" s="69"/>
      <c r="J295" s="69"/>
      <c r="K295" s="69" t="s">
        <v>1014</v>
      </c>
      <c r="L295" s="75" t="s">
        <v>248</v>
      </c>
      <c r="M295" s="14" t="s">
        <v>169</v>
      </c>
      <c r="N295" s="14"/>
      <c r="O295" s="75"/>
      <c r="P295" s="75"/>
      <c r="Q295" s="75" t="s">
        <v>785</v>
      </c>
      <c r="R295" s="69"/>
      <c r="S295" s="69" t="s">
        <v>412</v>
      </c>
      <c r="T295" s="69">
        <v>1</v>
      </c>
      <c r="U295" s="69">
        <v>0</v>
      </c>
      <c r="V295" s="69">
        <v>1</v>
      </c>
      <c r="W295" s="69">
        <v>0</v>
      </c>
      <c r="X295" s="69">
        <v>0</v>
      </c>
      <c r="Y295" s="69">
        <v>0</v>
      </c>
      <c r="Z295" s="69">
        <v>0</v>
      </c>
      <c r="AA295" s="69">
        <v>1</v>
      </c>
      <c r="AB295" s="69">
        <v>0</v>
      </c>
      <c r="AC295" s="69">
        <v>0</v>
      </c>
      <c r="AD295" s="69">
        <v>0</v>
      </c>
      <c r="AE295" s="69"/>
      <c r="AF295" s="52">
        <f t="shared" si="4"/>
        <v>1</v>
      </c>
      <c r="AG295" s="54"/>
      <c r="AH295" s="54"/>
      <c r="AI295" s="54"/>
      <c r="AJ295" s="19"/>
      <c r="AK295" s="20"/>
      <c r="AL295" s="20"/>
      <c r="AM295" s="20"/>
      <c r="AN295" s="20"/>
      <c r="AO295" s="19" t="s">
        <v>1229</v>
      </c>
      <c r="AP295" s="1"/>
    </row>
    <row r="296" spans="1:73" ht="48" customHeight="1" x14ac:dyDescent="0.3">
      <c r="A296" s="25" t="s">
        <v>1230</v>
      </c>
      <c r="B296" s="30" t="s">
        <v>163</v>
      </c>
      <c r="C296" s="25" t="s">
        <v>174</v>
      </c>
      <c r="D296" s="29"/>
      <c r="E296" s="1" t="s">
        <v>1231</v>
      </c>
      <c r="F296" s="1" t="s">
        <v>1232</v>
      </c>
      <c r="G296" s="10">
        <v>44368</v>
      </c>
      <c r="H296" s="6">
        <v>45098</v>
      </c>
      <c r="I296" s="1">
        <v>0.06</v>
      </c>
      <c r="K296" s="1" t="s">
        <v>177</v>
      </c>
      <c r="L296" s="1" t="s">
        <v>177</v>
      </c>
      <c r="Q296" s="1" t="s">
        <v>569</v>
      </c>
      <c r="S296" s="1" t="s">
        <v>412</v>
      </c>
      <c r="T296" s="1">
        <v>2</v>
      </c>
      <c r="U296" s="1">
        <v>0</v>
      </c>
      <c r="V296" s="1">
        <v>2</v>
      </c>
      <c r="W296" s="1">
        <v>0</v>
      </c>
      <c r="X296" s="1">
        <v>0</v>
      </c>
      <c r="Y296" s="1">
        <v>0</v>
      </c>
      <c r="Z296" s="1">
        <v>0</v>
      </c>
      <c r="AA296" s="1">
        <v>2</v>
      </c>
      <c r="AB296" s="1">
        <v>0</v>
      </c>
      <c r="AF296" s="52">
        <f t="shared" si="4"/>
        <v>2</v>
      </c>
      <c r="AG296" s="54">
        <v>0</v>
      </c>
      <c r="AH296" s="54">
        <v>0</v>
      </c>
      <c r="AI296" s="54">
        <v>0</v>
      </c>
      <c r="AJ296" s="9"/>
      <c r="AK296" s="1"/>
      <c r="AL296" s="1"/>
      <c r="AM296" s="1"/>
      <c r="AN296" s="1"/>
      <c r="AO296" s="1" t="s">
        <v>1102</v>
      </c>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row>
    <row r="297" spans="1:73" ht="48" customHeight="1" x14ac:dyDescent="0.3">
      <c r="A297" s="65" t="s">
        <v>1233</v>
      </c>
      <c r="B297" s="30" t="s">
        <v>163</v>
      </c>
      <c r="C297" s="25" t="s">
        <v>174</v>
      </c>
      <c r="D297" s="62">
        <v>10000237299</v>
      </c>
      <c r="E297" s="47" t="s">
        <v>1234</v>
      </c>
      <c r="F297" s="7" t="s">
        <v>1235</v>
      </c>
      <c r="G297" s="36">
        <v>44372</v>
      </c>
      <c r="H297" s="37">
        <v>45102</v>
      </c>
      <c r="I297" s="7">
        <v>0.11</v>
      </c>
      <c r="J297" s="7"/>
      <c r="K297" s="7" t="s">
        <v>342</v>
      </c>
      <c r="L297" s="7" t="s">
        <v>177</v>
      </c>
      <c r="M297" s="7"/>
      <c r="N297" s="7"/>
      <c r="O297" s="7"/>
      <c r="P297" s="7"/>
      <c r="Q297" s="7"/>
      <c r="R297" s="7"/>
      <c r="S297" s="7" t="s">
        <v>412</v>
      </c>
      <c r="T297" s="7">
        <v>1</v>
      </c>
      <c r="U297" s="7">
        <v>0</v>
      </c>
      <c r="V297" s="7">
        <v>1</v>
      </c>
      <c r="W297" s="7">
        <v>0</v>
      </c>
      <c r="X297" s="7">
        <v>0</v>
      </c>
      <c r="Y297" s="7">
        <v>0</v>
      </c>
      <c r="Z297" s="7">
        <v>0</v>
      </c>
      <c r="AA297" s="7"/>
      <c r="AB297" s="45">
        <v>0</v>
      </c>
      <c r="AC297" s="1">
        <v>1</v>
      </c>
      <c r="AF297" s="52">
        <f t="shared" si="4"/>
        <v>1</v>
      </c>
      <c r="AG297" s="54">
        <v>0</v>
      </c>
      <c r="AH297" s="54">
        <v>0</v>
      </c>
      <c r="AI297" s="54">
        <v>0</v>
      </c>
      <c r="AJ297" s="9"/>
      <c r="AK297" s="1"/>
      <c r="AL297" s="1"/>
      <c r="AM297" s="1"/>
      <c r="AN297" s="1"/>
      <c r="AO297" s="7" t="s">
        <v>1236</v>
      </c>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row>
    <row r="298" spans="1:73" ht="58.95" customHeight="1" x14ac:dyDescent="0.3">
      <c r="A298" s="25" t="s">
        <v>1237</v>
      </c>
      <c r="B298" s="30" t="s">
        <v>163</v>
      </c>
      <c r="C298" s="25" t="s">
        <v>164</v>
      </c>
      <c r="D298" s="29"/>
      <c r="E298" s="19" t="s">
        <v>1587</v>
      </c>
      <c r="F298" s="19" t="s">
        <v>1238</v>
      </c>
      <c r="G298" s="68">
        <v>44372</v>
      </c>
      <c r="H298" s="51">
        <v>45102</v>
      </c>
      <c r="I298" s="19">
        <v>1.81</v>
      </c>
      <c r="J298" s="19"/>
      <c r="K298" s="19" t="s">
        <v>113</v>
      </c>
      <c r="L298" s="19" t="s">
        <v>113</v>
      </c>
      <c r="M298" s="14" t="s">
        <v>169</v>
      </c>
      <c r="N298" s="14"/>
      <c r="O298" s="19"/>
      <c r="P298" s="19"/>
      <c r="Q298" s="19"/>
      <c r="R298" s="19"/>
      <c r="S298" s="19" t="s">
        <v>412</v>
      </c>
      <c r="T298" s="19">
        <v>13</v>
      </c>
      <c r="U298" s="19">
        <v>0</v>
      </c>
      <c r="V298" s="19">
        <v>13</v>
      </c>
      <c r="W298" s="19">
        <v>0</v>
      </c>
      <c r="X298" s="19">
        <v>0</v>
      </c>
      <c r="Y298" s="19">
        <v>0</v>
      </c>
      <c r="Z298" s="19">
        <v>0</v>
      </c>
      <c r="AA298" s="19"/>
      <c r="AB298" s="19">
        <v>13</v>
      </c>
      <c r="AC298" s="19">
        <v>0</v>
      </c>
      <c r="AD298" s="19"/>
      <c r="AE298" s="19"/>
      <c r="AF298" s="52">
        <f t="shared" si="4"/>
        <v>13</v>
      </c>
      <c r="AG298" s="54">
        <v>0</v>
      </c>
      <c r="AH298" s="54">
        <v>0</v>
      </c>
      <c r="AI298" s="54">
        <v>0</v>
      </c>
      <c r="AJ298" s="19"/>
      <c r="AK298" s="20"/>
      <c r="AL298" s="20"/>
      <c r="AM298" s="20"/>
      <c r="AN298" s="20"/>
      <c r="AO298" s="19" t="s">
        <v>1239</v>
      </c>
      <c r="AP298" s="1">
        <v>4</v>
      </c>
    </row>
    <row r="299" spans="1:73" ht="58.95" customHeight="1" x14ac:dyDescent="0.3">
      <c r="A299" s="24" t="s">
        <v>1240</v>
      </c>
      <c r="B299" s="24" t="s">
        <v>163</v>
      </c>
      <c r="C299" s="25" t="s">
        <v>174</v>
      </c>
      <c r="D299" s="29"/>
      <c r="E299" s="4" t="s">
        <v>1241</v>
      </c>
      <c r="F299" s="4" t="s">
        <v>1242</v>
      </c>
      <c r="G299" s="70">
        <v>44378</v>
      </c>
      <c r="H299" s="71">
        <v>45474</v>
      </c>
      <c r="I299" s="69"/>
      <c r="J299" s="69"/>
      <c r="K299" s="69" t="s">
        <v>248</v>
      </c>
      <c r="L299" s="75" t="s">
        <v>248</v>
      </c>
      <c r="M299" s="14" t="s">
        <v>169</v>
      </c>
      <c r="N299" s="14"/>
      <c r="O299" s="75"/>
      <c r="P299" s="75"/>
      <c r="Q299" s="75"/>
      <c r="R299" s="69"/>
      <c r="S299" s="69" t="s">
        <v>412</v>
      </c>
      <c r="T299" s="69">
        <v>1</v>
      </c>
      <c r="U299" s="69">
        <v>0</v>
      </c>
      <c r="V299" s="69">
        <v>1</v>
      </c>
      <c r="W299" s="69">
        <v>0</v>
      </c>
      <c r="X299" s="69">
        <v>0</v>
      </c>
      <c r="Y299" s="69">
        <v>0</v>
      </c>
      <c r="Z299" s="69">
        <v>0</v>
      </c>
      <c r="AA299" s="69">
        <v>1</v>
      </c>
      <c r="AB299" s="69">
        <v>0</v>
      </c>
      <c r="AC299" s="69">
        <v>0</v>
      </c>
      <c r="AD299" s="69">
        <v>0</v>
      </c>
      <c r="AE299" s="69"/>
      <c r="AF299" s="52">
        <f t="shared" si="4"/>
        <v>1</v>
      </c>
      <c r="AG299" s="54"/>
      <c r="AH299" s="54"/>
      <c r="AI299" s="54"/>
      <c r="AJ299" s="19"/>
      <c r="AK299" s="20"/>
      <c r="AL299" s="20"/>
      <c r="AM299" s="20"/>
      <c r="AN299" s="20"/>
      <c r="AO299" s="19" t="s">
        <v>1243</v>
      </c>
      <c r="AP299" s="1"/>
    </row>
    <row r="300" spans="1:73" ht="58.95" customHeight="1" x14ac:dyDescent="0.3">
      <c r="A300" s="24" t="s">
        <v>1244</v>
      </c>
      <c r="B300" s="24" t="s">
        <v>440</v>
      </c>
      <c r="C300" s="25" t="s">
        <v>174</v>
      </c>
      <c r="D300" s="29">
        <v>100090553175</v>
      </c>
      <c r="E300" s="4" t="s">
        <v>1245</v>
      </c>
      <c r="F300" s="4" t="s">
        <v>1246</v>
      </c>
      <c r="G300" s="70">
        <v>44379</v>
      </c>
      <c r="H300" s="71">
        <v>45475</v>
      </c>
      <c r="I300" s="69">
        <v>0.64</v>
      </c>
      <c r="J300" s="69"/>
      <c r="K300" s="69" t="s">
        <v>222</v>
      </c>
      <c r="L300" s="75" t="s">
        <v>361</v>
      </c>
      <c r="M300" s="14" t="s">
        <v>169</v>
      </c>
      <c r="N300" s="14"/>
      <c r="O300" s="75"/>
      <c r="P300" s="75"/>
      <c r="Q300" s="75"/>
      <c r="R300" s="69"/>
      <c r="S300" s="69" t="s">
        <v>412</v>
      </c>
      <c r="T300" s="69">
        <v>5</v>
      </c>
      <c r="U300" s="69">
        <v>0</v>
      </c>
      <c r="V300" s="69">
        <v>5</v>
      </c>
      <c r="W300" s="69">
        <v>0</v>
      </c>
      <c r="X300" s="69">
        <v>0</v>
      </c>
      <c r="Y300" s="69">
        <v>0</v>
      </c>
      <c r="Z300" s="69">
        <v>0</v>
      </c>
      <c r="AA300" s="69">
        <v>0</v>
      </c>
      <c r="AB300" s="69">
        <v>0</v>
      </c>
      <c r="AC300" s="69">
        <v>0</v>
      </c>
      <c r="AD300" s="69">
        <v>0</v>
      </c>
      <c r="AE300" s="69"/>
      <c r="AF300" s="52">
        <f t="shared" si="4"/>
        <v>0</v>
      </c>
      <c r="AG300" s="54"/>
      <c r="AH300" s="54"/>
      <c r="AI300" s="54"/>
      <c r="AJ300" s="19"/>
      <c r="AK300" s="20"/>
      <c r="AL300" s="20"/>
      <c r="AM300" s="20"/>
      <c r="AN300" s="20"/>
      <c r="AO300" s="19" t="s">
        <v>1247</v>
      </c>
      <c r="AP300" s="1"/>
    </row>
    <row r="301" spans="1:73" ht="58.95" customHeight="1" x14ac:dyDescent="0.3">
      <c r="A301" s="24" t="s">
        <v>1248</v>
      </c>
      <c r="B301" s="24" t="s">
        <v>163</v>
      </c>
      <c r="C301" s="25" t="s">
        <v>174</v>
      </c>
      <c r="D301" s="29"/>
      <c r="E301" s="4" t="s">
        <v>1249</v>
      </c>
      <c r="F301" s="4" t="s">
        <v>1250</v>
      </c>
      <c r="G301" s="70">
        <v>44382</v>
      </c>
      <c r="H301" s="71">
        <v>45478</v>
      </c>
      <c r="I301" s="69"/>
      <c r="J301" s="69"/>
      <c r="K301" s="69" t="s">
        <v>190</v>
      </c>
      <c r="L301" s="75" t="s">
        <v>177</v>
      </c>
      <c r="M301" s="14" t="s">
        <v>169</v>
      </c>
      <c r="N301" s="14"/>
      <c r="O301" s="75"/>
      <c r="P301" s="75"/>
      <c r="Q301" s="75" t="s">
        <v>569</v>
      </c>
      <c r="R301" s="69"/>
      <c r="S301" s="69" t="s">
        <v>412</v>
      </c>
      <c r="T301" s="69">
        <v>1</v>
      </c>
      <c r="U301" s="69">
        <v>0</v>
      </c>
      <c r="V301" s="69">
        <v>1</v>
      </c>
      <c r="W301" s="69">
        <v>0</v>
      </c>
      <c r="X301" s="69">
        <v>0</v>
      </c>
      <c r="Y301" s="69">
        <v>0</v>
      </c>
      <c r="Z301" s="69">
        <v>0</v>
      </c>
      <c r="AA301" s="69">
        <v>1</v>
      </c>
      <c r="AB301" s="69">
        <v>0</v>
      </c>
      <c r="AC301" s="69">
        <v>0</v>
      </c>
      <c r="AD301" s="69">
        <v>0</v>
      </c>
      <c r="AE301" s="69"/>
      <c r="AF301" s="52">
        <f t="shared" si="4"/>
        <v>1</v>
      </c>
      <c r="AG301" s="54"/>
      <c r="AH301" s="54"/>
      <c r="AI301" s="54"/>
      <c r="AJ301" s="19"/>
      <c r="AK301" s="20"/>
      <c r="AL301" s="20"/>
      <c r="AM301" s="20"/>
      <c r="AN301" s="20"/>
      <c r="AO301" s="19" t="s">
        <v>1251</v>
      </c>
      <c r="AP301" s="1"/>
    </row>
    <row r="302" spans="1:73" ht="58.95" customHeight="1" x14ac:dyDescent="0.3">
      <c r="A302" s="24" t="s">
        <v>1252</v>
      </c>
      <c r="B302" s="24" t="s">
        <v>163</v>
      </c>
      <c r="C302" s="25" t="s">
        <v>174</v>
      </c>
      <c r="D302" s="29">
        <v>10013999959</v>
      </c>
      <c r="E302" s="4" t="s">
        <v>1253</v>
      </c>
      <c r="F302" s="4" t="s">
        <v>1143</v>
      </c>
      <c r="G302" s="70">
        <v>44392</v>
      </c>
      <c r="H302" s="71">
        <v>45488</v>
      </c>
      <c r="I302" s="69">
        <v>0.77</v>
      </c>
      <c r="J302" s="69"/>
      <c r="K302" s="69" t="s">
        <v>558</v>
      </c>
      <c r="L302" s="75" t="s">
        <v>228</v>
      </c>
      <c r="M302" s="14" t="s">
        <v>169</v>
      </c>
      <c r="N302" s="14"/>
      <c r="O302" s="75"/>
      <c r="P302" s="75"/>
      <c r="Q302" s="75"/>
      <c r="R302" s="69"/>
      <c r="S302" s="69" t="s">
        <v>412</v>
      </c>
      <c r="T302" s="69">
        <v>1</v>
      </c>
      <c r="U302" s="69">
        <v>0</v>
      </c>
      <c r="V302" s="69">
        <v>1</v>
      </c>
      <c r="W302" s="69">
        <v>0</v>
      </c>
      <c r="X302" s="69">
        <v>0</v>
      </c>
      <c r="Y302" s="69">
        <v>0</v>
      </c>
      <c r="Z302" s="69">
        <v>0</v>
      </c>
      <c r="AA302" s="69">
        <v>1</v>
      </c>
      <c r="AB302" s="69">
        <v>0</v>
      </c>
      <c r="AC302" s="69">
        <v>0</v>
      </c>
      <c r="AD302" s="69">
        <v>0</v>
      </c>
      <c r="AE302" s="69"/>
      <c r="AF302" s="52">
        <f t="shared" si="4"/>
        <v>1</v>
      </c>
      <c r="AG302" s="54"/>
      <c r="AH302" s="54"/>
      <c r="AI302" s="54"/>
      <c r="AJ302" s="19"/>
      <c r="AK302" s="20"/>
      <c r="AL302" s="20"/>
      <c r="AM302" s="20"/>
      <c r="AN302" s="20"/>
      <c r="AO302" s="19" t="s">
        <v>1243</v>
      </c>
      <c r="AP302" s="1"/>
    </row>
    <row r="303" spans="1:73" ht="58.95" customHeight="1" x14ac:dyDescent="0.3">
      <c r="A303" s="27" t="s">
        <v>1254</v>
      </c>
      <c r="B303" s="30" t="s">
        <v>163</v>
      </c>
      <c r="C303" s="25" t="s">
        <v>174</v>
      </c>
      <c r="D303" s="29">
        <v>10014001471</v>
      </c>
      <c r="E303" s="19" t="s">
        <v>1255</v>
      </c>
      <c r="F303" s="1" t="s">
        <v>1256</v>
      </c>
      <c r="G303" s="10">
        <v>44400</v>
      </c>
      <c r="H303" s="6">
        <v>45496</v>
      </c>
      <c r="I303" s="1">
        <v>0.03</v>
      </c>
      <c r="K303" s="1" t="s">
        <v>177</v>
      </c>
      <c r="L303" s="1" t="s">
        <v>177</v>
      </c>
      <c r="S303" s="1" t="s">
        <v>412</v>
      </c>
      <c r="T303" s="1">
        <v>1</v>
      </c>
      <c r="U303" s="1">
        <v>0</v>
      </c>
      <c r="V303" s="1">
        <v>1</v>
      </c>
      <c r="W303" s="1">
        <v>0</v>
      </c>
      <c r="X303" s="1">
        <v>0</v>
      </c>
      <c r="Y303" s="1">
        <v>0</v>
      </c>
      <c r="Z303" s="1">
        <v>0</v>
      </c>
      <c r="AA303" s="1">
        <v>1</v>
      </c>
      <c r="AB303" s="1">
        <v>0</v>
      </c>
      <c r="AF303" s="52">
        <f t="shared" si="4"/>
        <v>1</v>
      </c>
      <c r="AG303" s="54">
        <v>0</v>
      </c>
      <c r="AH303" s="54">
        <v>0</v>
      </c>
      <c r="AI303" s="54">
        <v>0</v>
      </c>
      <c r="AJ303" s="9"/>
      <c r="AK303" s="1"/>
      <c r="AL303" s="1"/>
      <c r="AM303" s="1"/>
      <c r="AN303" s="1"/>
      <c r="AO303" s="1" t="s">
        <v>1257</v>
      </c>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row>
    <row r="304" spans="1:73" ht="58.95" customHeight="1" x14ac:dyDescent="0.3">
      <c r="A304" s="24" t="s">
        <v>1258</v>
      </c>
      <c r="B304" s="24" t="s">
        <v>289</v>
      </c>
      <c r="C304" s="25" t="s">
        <v>174</v>
      </c>
      <c r="D304" s="29">
        <v>100091258127</v>
      </c>
      <c r="E304" s="4" t="s">
        <v>1259</v>
      </c>
      <c r="F304" s="4" t="s">
        <v>880</v>
      </c>
      <c r="G304" s="70">
        <v>44400</v>
      </c>
      <c r="H304" s="71">
        <v>45496</v>
      </c>
      <c r="I304" s="69"/>
      <c r="J304" s="69"/>
      <c r="K304" s="69" t="s">
        <v>248</v>
      </c>
      <c r="L304" s="75" t="s">
        <v>248</v>
      </c>
      <c r="M304" s="14" t="s">
        <v>169</v>
      </c>
      <c r="N304" s="14"/>
      <c r="O304" s="75"/>
      <c r="P304" s="75"/>
      <c r="Q304" s="75" t="s">
        <v>785</v>
      </c>
      <c r="R304" s="69"/>
      <c r="S304" s="69" t="s">
        <v>170</v>
      </c>
      <c r="T304" s="69">
        <v>1</v>
      </c>
      <c r="U304" s="69">
        <v>0</v>
      </c>
      <c r="V304" s="69">
        <v>1</v>
      </c>
      <c r="W304" s="69">
        <v>1</v>
      </c>
      <c r="X304" s="69">
        <v>0</v>
      </c>
      <c r="Y304" s="69">
        <v>0</v>
      </c>
      <c r="Z304" s="69">
        <v>0</v>
      </c>
      <c r="AA304" s="69">
        <v>1</v>
      </c>
      <c r="AB304" s="69">
        <v>0</v>
      </c>
      <c r="AC304" s="69">
        <v>0</v>
      </c>
      <c r="AD304" s="69">
        <v>0</v>
      </c>
      <c r="AE304" s="69"/>
      <c r="AF304" s="52">
        <f t="shared" si="4"/>
        <v>1</v>
      </c>
      <c r="AG304" s="54"/>
      <c r="AH304" s="54"/>
      <c r="AI304" s="54"/>
      <c r="AJ304" s="19"/>
      <c r="AK304" s="20"/>
      <c r="AL304" s="20"/>
      <c r="AM304" s="20"/>
      <c r="AN304" s="20"/>
      <c r="AO304" s="19" t="s">
        <v>1553</v>
      </c>
      <c r="AP304" s="1"/>
    </row>
    <row r="305" spans="1:73" ht="58.95" customHeight="1" x14ac:dyDescent="0.3">
      <c r="A305" s="24" t="s">
        <v>1260</v>
      </c>
      <c r="B305" s="24" t="s">
        <v>163</v>
      </c>
      <c r="C305" s="25" t="s">
        <v>174</v>
      </c>
      <c r="D305" s="29">
        <v>100091259579</v>
      </c>
      <c r="E305" s="4" t="s">
        <v>1261</v>
      </c>
      <c r="F305" s="4" t="s">
        <v>350</v>
      </c>
      <c r="G305" s="70">
        <v>44404</v>
      </c>
      <c r="H305" s="71">
        <v>45500</v>
      </c>
      <c r="I305" s="69"/>
      <c r="J305" s="69"/>
      <c r="K305" s="69" t="s">
        <v>1262</v>
      </c>
      <c r="L305" s="75" t="s">
        <v>1158</v>
      </c>
      <c r="M305" s="14" t="s">
        <v>169</v>
      </c>
      <c r="N305" s="14"/>
      <c r="O305" s="75" t="s">
        <v>185</v>
      </c>
      <c r="P305" s="232" t="s">
        <v>950</v>
      </c>
      <c r="Q305" s="75"/>
      <c r="R305" s="69"/>
      <c r="S305" s="69" t="s">
        <v>412</v>
      </c>
      <c r="T305" s="69">
        <v>1</v>
      </c>
      <c r="U305" s="69">
        <v>1</v>
      </c>
      <c r="V305" s="69">
        <v>0</v>
      </c>
      <c r="W305" s="69">
        <v>0</v>
      </c>
      <c r="X305" s="69">
        <v>0</v>
      </c>
      <c r="Y305" s="69">
        <v>0</v>
      </c>
      <c r="Z305" s="69">
        <v>0</v>
      </c>
      <c r="AA305" s="69">
        <v>0</v>
      </c>
      <c r="AB305" s="69">
        <v>0</v>
      </c>
      <c r="AC305" s="69">
        <v>0</v>
      </c>
      <c r="AD305" s="69">
        <v>0</v>
      </c>
      <c r="AE305" s="69"/>
      <c r="AF305" s="52">
        <f t="shared" si="4"/>
        <v>0</v>
      </c>
      <c r="AG305" s="54"/>
      <c r="AH305" s="54"/>
      <c r="AI305" s="54"/>
      <c r="AJ305" s="19"/>
      <c r="AK305" s="20"/>
      <c r="AL305" s="20"/>
      <c r="AM305" s="20"/>
      <c r="AN305" s="20"/>
      <c r="AO305" s="19" t="s">
        <v>1018</v>
      </c>
      <c r="AP305" s="1"/>
    </row>
    <row r="306" spans="1:73" ht="58.95" customHeight="1" x14ac:dyDescent="0.3">
      <c r="A306" s="24" t="s">
        <v>1263</v>
      </c>
      <c r="B306" s="24" t="s">
        <v>289</v>
      </c>
      <c r="C306" s="25" t="s">
        <v>174</v>
      </c>
      <c r="D306" s="29"/>
      <c r="E306" s="4" t="s">
        <v>1264</v>
      </c>
      <c r="F306" s="4" t="s">
        <v>1265</v>
      </c>
      <c r="G306" s="70">
        <v>44406</v>
      </c>
      <c r="H306" s="71">
        <v>45502</v>
      </c>
      <c r="I306" s="69"/>
      <c r="J306" s="69"/>
      <c r="K306" s="69" t="s">
        <v>1266</v>
      </c>
      <c r="L306" s="75" t="s">
        <v>168</v>
      </c>
      <c r="M306" s="14" t="s">
        <v>169</v>
      </c>
      <c r="N306" s="14"/>
      <c r="O306" s="75"/>
      <c r="P306" s="75"/>
      <c r="Q306" s="75" t="s">
        <v>785</v>
      </c>
      <c r="R306" s="69"/>
      <c r="S306" s="69" t="s">
        <v>412</v>
      </c>
      <c r="T306" s="69">
        <v>1</v>
      </c>
      <c r="U306" s="69">
        <v>0</v>
      </c>
      <c r="V306" s="69">
        <v>1</v>
      </c>
      <c r="W306" s="69">
        <v>0</v>
      </c>
      <c r="X306" s="69">
        <v>0</v>
      </c>
      <c r="Y306" s="69">
        <v>0</v>
      </c>
      <c r="Z306" s="69">
        <v>0</v>
      </c>
      <c r="AA306" s="69">
        <v>1</v>
      </c>
      <c r="AB306" s="69">
        <v>0</v>
      </c>
      <c r="AC306" s="69">
        <v>0</v>
      </c>
      <c r="AD306" s="69">
        <v>0</v>
      </c>
      <c r="AE306" s="69"/>
      <c r="AF306" s="52">
        <f t="shared" si="4"/>
        <v>1</v>
      </c>
      <c r="AG306" s="54"/>
      <c r="AH306" s="54"/>
      <c r="AI306" s="54"/>
      <c r="AJ306" s="19"/>
      <c r="AK306" s="20"/>
      <c r="AL306" s="20"/>
      <c r="AM306" s="20"/>
      <c r="AN306" s="20"/>
      <c r="AO306" s="19" t="s">
        <v>1251</v>
      </c>
      <c r="AP306" s="1"/>
    </row>
    <row r="307" spans="1:73" ht="58.95" customHeight="1" x14ac:dyDescent="0.3">
      <c r="A307" s="24" t="s">
        <v>1267</v>
      </c>
      <c r="B307" s="24" t="s">
        <v>163</v>
      </c>
      <c r="C307" s="25" t="s">
        <v>174</v>
      </c>
      <c r="D307" s="29">
        <v>100091256713</v>
      </c>
      <c r="E307" s="4" t="s">
        <v>1268</v>
      </c>
      <c r="F307" s="4" t="s">
        <v>350</v>
      </c>
      <c r="G307" s="70">
        <v>44407</v>
      </c>
      <c r="H307" s="71">
        <v>45503</v>
      </c>
      <c r="I307" s="69"/>
      <c r="J307" s="69"/>
      <c r="K307" s="69" t="s">
        <v>313</v>
      </c>
      <c r="L307" s="75" t="s">
        <v>313</v>
      </c>
      <c r="M307" s="14" t="s">
        <v>169</v>
      </c>
      <c r="N307" s="14"/>
      <c r="O307" s="75" t="s">
        <v>185</v>
      </c>
      <c r="P307" s="75"/>
      <c r="Q307" s="75"/>
      <c r="R307" s="69"/>
      <c r="S307" s="69" t="s">
        <v>412</v>
      </c>
      <c r="T307" s="69">
        <v>1</v>
      </c>
      <c r="U307" s="69">
        <v>1</v>
      </c>
      <c r="V307" s="69">
        <v>0</v>
      </c>
      <c r="W307" s="69">
        <v>0</v>
      </c>
      <c r="X307" s="69">
        <v>0</v>
      </c>
      <c r="Y307" s="69">
        <v>0</v>
      </c>
      <c r="Z307" s="69">
        <v>0</v>
      </c>
      <c r="AA307" s="69">
        <v>0</v>
      </c>
      <c r="AB307" s="69">
        <v>0</v>
      </c>
      <c r="AC307" s="69">
        <v>0</v>
      </c>
      <c r="AD307" s="69">
        <v>0</v>
      </c>
      <c r="AE307" s="69"/>
      <c r="AF307" s="52">
        <f t="shared" si="4"/>
        <v>0</v>
      </c>
      <c r="AG307" s="54"/>
      <c r="AH307" s="54"/>
      <c r="AI307" s="54"/>
      <c r="AJ307" s="19"/>
      <c r="AK307" s="20"/>
      <c r="AL307" s="20"/>
      <c r="AM307" s="20"/>
      <c r="AN307" s="20"/>
      <c r="AO307" s="19" t="s">
        <v>1018</v>
      </c>
      <c r="AP307" s="1"/>
    </row>
    <row r="308" spans="1:73" ht="58.95" customHeight="1" x14ac:dyDescent="0.3">
      <c r="A308" s="24" t="s">
        <v>1269</v>
      </c>
      <c r="B308" s="24" t="s">
        <v>163</v>
      </c>
      <c r="C308" s="25" t="s">
        <v>174</v>
      </c>
      <c r="D308" s="29">
        <v>10014001078</v>
      </c>
      <c r="E308" s="4" t="s">
        <v>1270</v>
      </c>
      <c r="F308" s="4" t="s">
        <v>1271</v>
      </c>
      <c r="G308" s="70">
        <v>44407</v>
      </c>
      <c r="H308" s="71">
        <v>45503</v>
      </c>
      <c r="I308" s="69"/>
      <c r="J308" s="69"/>
      <c r="K308" s="69" t="s">
        <v>177</v>
      </c>
      <c r="L308" s="75" t="s">
        <v>177</v>
      </c>
      <c r="M308" s="14" t="s">
        <v>169</v>
      </c>
      <c r="N308" s="14"/>
      <c r="O308" s="75"/>
      <c r="P308" s="75"/>
      <c r="Q308" s="75" t="s">
        <v>191</v>
      </c>
      <c r="R308" s="69"/>
      <c r="S308" s="69" t="s">
        <v>170</v>
      </c>
      <c r="T308" s="69">
        <v>1</v>
      </c>
      <c r="U308" s="69">
        <v>0</v>
      </c>
      <c r="V308" s="69">
        <v>1</v>
      </c>
      <c r="W308" s="69">
        <v>0</v>
      </c>
      <c r="X308" s="69">
        <v>0</v>
      </c>
      <c r="Y308" s="69">
        <v>0</v>
      </c>
      <c r="Z308" s="69">
        <v>0</v>
      </c>
      <c r="AA308" s="69">
        <v>1</v>
      </c>
      <c r="AB308" s="69">
        <v>0</v>
      </c>
      <c r="AC308" s="69">
        <v>0</v>
      </c>
      <c r="AD308" s="69">
        <v>0</v>
      </c>
      <c r="AE308" s="69"/>
      <c r="AF308" s="52">
        <f t="shared" si="4"/>
        <v>1</v>
      </c>
      <c r="AG308" s="54"/>
      <c r="AH308" s="54"/>
      <c r="AI308" s="54"/>
      <c r="AJ308" s="19"/>
      <c r="AK308" s="20"/>
      <c r="AL308" s="20"/>
      <c r="AM308" s="20"/>
      <c r="AN308" s="20"/>
      <c r="AO308" s="19" t="s">
        <v>1272</v>
      </c>
      <c r="AP308" s="1"/>
    </row>
    <row r="309" spans="1:73" ht="73.2" customHeight="1" x14ac:dyDescent="0.3">
      <c r="A309" s="24" t="s">
        <v>1273</v>
      </c>
      <c r="B309" s="24" t="s">
        <v>289</v>
      </c>
      <c r="C309" s="25" t="s">
        <v>174</v>
      </c>
      <c r="D309" s="29">
        <v>10094634638</v>
      </c>
      <c r="E309" s="4" t="s">
        <v>1274</v>
      </c>
      <c r="F309" s="4" t="s">
        <v>1275</v>
      </c>
      <c r="G309" s="70">
        <v>44407</v>
      </c>
      <c r="H309" s="71">
        <v>45503</v>
      </c>
      <c r="I309" s="69"/>
      <c r="J309" s="69"/>
      <c r="K309" s="69" t="s">
        <v>218</v>
      </c>
      <c r="L309" s="75" t="s">
        <v>1158</v>
      </c>
      <c r="M309" s="14" t="s">
        <v>169</v>
      </c>
      <c r="N309" s="14"/>
      <c r="O309" s="75"/>
      <c r="P309" s="75"/>
      <c r="Q309" s="75" t="s">
        <v>785</v>
      </c>
      <c r="R309" s="69"/>
      <c r="S309" s="69" t="s">
        <v>412</v>
      </c>
      <c r="T309" s="69">
        <v>2</v>
      </c>
      <c r="U309" s="69">
        <v>0</v>
      </c>
      <c r="V309" s="69">
        <v>2</v>
      </c>
      <c r="W309" s="69">
        <v>0</v>
      </c>
      <c r="X309" s="69">
        <v>0</v>
      </c>
      <c r="Y309" s="69">
        <v>0</v>
      </c>
      <c r="Z309" s="69">
        <v>0</v>
      </c>
      <c r="AA309" s="69">
        <v>2</v>
      </c>
      <c r="AB309" s="69">
        <v>0</v>
      </c>
      <c r="AC309" s="69">
        <v>0</v>
      </c>
      <c r="AD309" s="69">
        <v>0</v>
      </c>
      <c r="AE309" s="69"/>
      <c r="AF309" s="52">
        <f t="shared" si="4"/>
        <v>2</v>
      </c>
      <c r="AG309" s="54"/>
      <c r="AH309" s="54"/>
      <c r="AI309" s="54"/>
      <c r="AJ309" s="19"/>
      <c r="AK309" s="20"/>
      <c r="AL309" s="20"/>
      <c r="AM309" s="20"/>
      <c r="AN309" s="20"/>
      <c r="AO309" s="19" t="s">
        <v>1276</v>
      </c>
      <c r="AP309" s="1"/>
    </row>
    <row r="310" spans="1:73" ht="82.95" customHeight="1" x14ac:dyDescent="0.3">
      <c r="A310" s="27" t="s">
        <v>1277</v>
      </c>
      <c r="B310" s="30" t="s">
        <v>163</v>
      </c>
      <c r="C310" s="25" t="s">
        <v>174</v>
      </c>
      <c r="D310" s="29">
        <v>10014002697</v>
      </c>
      <c r="E310" s="19" t="s">
        <v>1278</v>
      </c>
      <c r="F310" s="1" t="s">
        <v>1279</v>
      </c>
      <c r="G310" s="10">
        <v>44411</v>
      </c>
      <c r="H310" s="6">
        <v>45507</v>
      </c>
      <c r="I310" s="1">
        <v>0.06</v>
      </c>
      <c r="K310" s="1" t="s">
        <v>168</v>
      </c>
      <c r="L310" s="1" t="s">
        <v>168</v>
      </c>
      <c r="M310" s="1" t="s">
        <v>169</v>
      </c>
      <c r="S310" s="1" t="s">
        <v>412</v>
      </c>
      <c r="T310" s="1">
        <v>2</v>
      </c>
      <c r="U310" s="1">
        <v>0</v>
      </c>
      <c r="V310" s="1">
        <v>2</v>
      </c>
      <c r="W310" s="1">
        <v>0</v>
      </c>
      <c r="X310" s="1">
        <v>0</v>
      </c>
      <c r="Y310" s="1">
        <v>0</v>
      </c>
      <c r="Z310" s="1">
        <v>0</v>
      </c>
      <c r="AB310" s="1">
        <v>0</v>
      </c>
      <c r="AC310" s="9">
        <v>2</v>
      </c>
      <c r="AD310" s="9"/>
      <c r="AE310" s="9"/>
      <c r="AF310" s="52">
        <f t="shared" si="4"/>
        <v>2</v>
      </c>
      <c r="AG310" s="54">
        <v>0</v>
      </c>
      <c r="AH310" s="54">
        <v>0</v>
      </c>
      <c r="AI310" s="54">
        <v>0</v>
      </c>
      <c r="AJ310" s="9"/>
      <c r="AK310" s="4"/>
      <c r="AL310" s="4"/>
      <c r="AM310" s="4"/>
      <c r="AN310" s="4"/>
      <c r="AO310" s="1" t="s">
        <v>1280</v>
      </c>
    </row>
    <row r="311" spans="1:73" ht="82.95" customHeight="1" x14ac:dyDescent="0.3">
      <c r="A311" s="24" t="s">
        <v>1281</v>
      </c>
      <c r="B311" s="24" t="s">
        <v>163</v>
      </c>
      <c r="C311" s="25" t="s">
        <v>174</v>
      </c>
      <c r="D311" s="29"/>
      <c r="E311" s="4" t="s">
        <v>1282</v>
      </c>
      <c r="F311" s="4" t="s">
        <v>1283</v>
      </c>
      <c r="G311" s="70">
        <v>44411</v>
      </c>
      <c r="H311" s="71">
        <v>45507</v>
      </c>
      <c r="I311" s="69"/>
      <c r="J311" s="69"/>
      <c r="K311" s="69" t="s">
        <v>222</v>
      </c>
      <c r="L311" s="75" t="s">
        <v>1095</v>
      </c>
      <c r="M311" s="14" t="s">
        <v>169</v>
      </c>
      <c r="N311" s="14"/>
      <c r="O311" s="75"/>
      <c r="P311" s="75"/>
      <c r="Q311" s="75"/>
      <c r="R311" s="69"/>
      <c r="S311" s="69" t="s">
        <v>412</v>
      </c>
      <c r="T311" s="69">
        <v>1</v>
      </c>
      <c r="U311" s="69">
        <v>0</v>
      </c>
      <c r="V311" s="69">
        <v>1</v>
      </c>
      <c r="W311" s="69">
        <v>0</v>
      </c>
      <c r="X311" s="69">
        <v>0</v>
      </c>
      <c r="Y311" s="69">
        <v>0</v>
      </c>
      <c r="Z311" s="69">
        <v>0</v>
      </c>
      <c r="AA311" s="69">
        <v>0</v>
      </c>
      <c r="AB311" s="69">
        <v>1</v>
      </c>
      <c r="AC311" s="69">
        <v>0</v>
      </c>
      <c r="AD311" s="69">
        <v>0</v>
      </c>
      <c r="AE311" s="69"/>
      <c r="AF311" s="52">
        <f t="shared" si="4"/>
        <v>1</v>
      </c>
      <c r="AG311" s="54"/>
      <c r="AH311" s="54"/>
      <c r="AI311" s="54"/>
      <c r="AJ311" s="19"/>
      <c r="AK311" s="20"/>
      <c r="AL311" s="20"/>
      <c r="AM311" s="20"/>
      <c r="AN311" s="20"/>
      <c r="AO311" s="19" t="s">
        <v>1243</v>
      </c>
      <c r="AP311" s="1"/>
    </row>
    <row r="312" spans="1:73" ht="82.95" customHeight="1" x14ac:dyDescent="0.3">
      <c r="A312" s="24" t="s">
        <v>1284</v>
      </c>
      <c r="B312" s="24" t="s">
        <v>289</v>
      </c>
      <c r="C312" s="25" t="s">
        <v>174</v>
      </c>
      <c r="D312" s="29">
        <v>200000916102</v>
      </c>
      <c r="E312" s="4" t="s">
        <v>1285</v>
      </c>
      <c r="F312" s="4" t="s">
        <v>1286</v>
      </c>
      <c r="G312" s="70">
        <v>44412</v>
      </c>
      <c r="H312" s="71">
        <v>45508</v>
      </c>
      <c r="I312" s="69"/>
      <c r="J312" s="69"/>
      <c r="K312" s="69" t="s">
        <v>464</v>
      </c>
      <c r="L312" s="75" t="s">
        <v>1158</v>
      </c>
      <c r="M312" s="14" t="s">
        <v>169</v>
      </c>
      <c r="N312" s="14"/>
      <c r="O312" s="75"/>
      <c r="P312" s="75"/>
      <c r="Q312" s="75" t="s">
        <v>785</v>
      </c>
      <c r="R312" s="69"/>
      <c r="S312" s="69" t="s">
        <v>170</v>
      </c>
      <c r="T312" s="69">
        <v>2</v>
      </c>
      <c r="U312" s="69">
        <v>0</v>
      </c>
      <c r="V312" s="69">
        <v>2</v>
      </c>
      <c r="W312" s="69">
        <v>1</v>
      </c>
      <c r="X312" s="69">
        <v>0</v>
      </c>
      <c r="Y312" s="69">
        <v>0</v>
      </c>
      <c r="Z312" s="69">
        <v>0</v>
      </c>
      <c r="AA312" s="69">
        <v>2</v>
      </c>
      <c r="AB312" s="69">
        <v>0</v>
      </c>
      <c r="AC312" s="69">
        <v>0</v>
      </c>
      <c r="AD312" s="69">
        <v>0</v>
      </c>
      <c r="AE312" s="69"/>
      <c r="AF312" s="52">
        <f t="shared" si="4"/>
        <v>2</v>
      </c>
      <c r="AG312" s="54"/>
      <c r="AH312" s="54"/>
      <c r="AI312" s="54"/>
      <c r="AJ312" s="19"/>
      <c r="AK312" s="20"/>
      <c r="AL312" s="20"/>
      <c r="AM312" s="20"/>
      <c r="AN312" s="20"/>
      <c r="AO312" s="19" t="s">
        <v>1287</v>
      </c>
      <c r="AP312" s="1"/>
    </row>
    <row r="313" spans="1:73" ht="82.95" customHeight="1" x14ac:dyDescent="0.3">
      <c r="A313" s="24" t="s">
        <v>1288</v>
      </c>
      <c r="B313" s="24" t="s">
        <v>163</v>
      </c>
      <c r="C313" s="25" t="s">
        <v>174</v>
      </c>
      <c r="D313" s="29">
        <v>10014000752</v>
      </c>
      <c r="E313" s="4" t="s">
        <v>1289</v>
      </c>
      <c r="F313" s="4" t="s">
        <v>1290</v>
      </c>
      <c r="G313" s="70">
        <v>44431</v>
      </c>
      <c r="H313" s="71">
        <v>45527</v>
      </c>
      <c r="I313" s="69">
        <v>0.11</v>
      </c>
      <c r="J313" s="69"/>
      <c r="K313" s="69" t="s">
        <v>57</v>
      </c>
      <c r="L313" s="75" t="s">
        <v>257</v>
      </c>
      <c r="M313" s="14" t="s">
        <v>169</v>
      </c>
      <c r="N313" s="14"/>
      <c r="O313" s="75"/>
      <c r="P313" s="75"/>
      <c r="Q313" s="75"/>
      <c r="R313" s="69"/>
      <c r="S313" s="69" t="s">
        <v>412</v>
      </c>
      <c r="T313" s="69">
        <v>4</v>
      </c>
      <c r="U313" s="69">
        <v>0</v>
      </c>
      <c r="V313" s="69">
        <v>4</v>
      </c>
      <c r="W313" s="69">
        <v>0</v>
      </c>
      <c r="X313" s="69">
        <v>0</v>
      </c>
      <c r="Y313" s="69">
        <v>0</v>
      </c>
      <c r="Z313" s="69">
        <v>0</v>
      </c>
      <c r="AA313" s="69">
        <v>0</v>
      </c>
      <c r="AB313" s="69">
        <v>4</v>
      </c>
      <c r="AC313" s="69">
        <v>0</v>
      </c>
      <c r="AD313" s="69">
        <v>0</v>
      </c>
      <c r="AE313" s="69"/>
      <c r="AF313" s="52">
        <f t="shared" si="4"/>
        <v>4</v>
      </c>
      <c r="AG313" s="54"/>
      <c r="AH313" s="54"/>
      <c r="AI313" s="54"/>
      <c r="AJ313" s="19"/>
      <c r="AK313" s="20"/>
      <c r="AL313" s="20"/>
      <c r="AM313" s="20"/>
      <c r="AN313" s="20"/>
      <c r="AO313" s="19" t="s">
        <v>1291</v>
      </c>
      <c r="AP313" s="1"/>
    </row>
    <row r="314" spans="1:73" ht="82.95" customHeight="1" x14ac:dyDescent="0.3">
      <c r="A314" s="24" t="s">
        <v>1292</v>
      </c>
      <c r="B314" s="24" t="s">
        <v>163</v>
      </c>
      <c r="C314" s="25" t="s">
        <v>174</v>
      </c>
      <c r="D314" s="29">
        <v>100090556513</v>
      </c>
      <c r="E314" s="4" t="s">
        <v>1293</v>
      </c>
      <c r="F314" s="4" t="s">
        <v>371</v>
      </c>
      <c r="G314" s="70">
        <v>44445</v>
      </c>
      <c r="H314" s="71">
        <v>45175</v>
      </c>
      <c r="I314" s="69">
        <v>7.0000000000000007E-2</v>
      </c>
      <c r="J314" s="69"/>
      <c r="K314" s="69" t="s">
        <v>57</v>
      </c>
      <c r="L314" s="75" t="s">
        <v>646</v>
      </c>
      <c r="M314" s="14" t="s">
        <v>169</v>
      </c>
      <c r="N314" s="14"/>
      <c r="O314" s="75" t="s">
        <v>185</v>
      </c>
      <c r="P314" s="75"/>
      <c r="Q314" s="75"/>
      <c r="R314" s="69"/>
      <c r="S314" s="69" t="s">
        <v>170</v>
      </c>
      <c r="T314" s="69">
        <v>1</v>
      </c>
      <c r="U314" s="69">
        <v>1</v>
      </c>
      <c r="V314" s="69">
        <v>0</v>
      </c>
      <c r="W314" s="69">
        <v>1</v>
      </c>
      <c r="X314" s="69">
        <v>0</v>
      </c>
      <c r="Y314" s="69">
        <v>0</v>
      </c>
      <c r="Z314" s="69"/>
      <c r="AA314" s="19"/>
      <c r="AB314" s="19"/>
      <c r="AC314" s="19"/>
      <c r="AD314" s="19"/>
      <c r="AE314" s="19"/>
      <c r="AF314" s="52">
        <f t="shared" si="4"/>
        <v>0</v>
      </c>
      <c r="AG314" s="54">
        <v>0</v>
      </c>
      <c r="AH314" s="54">
        <v>0</v>
      </c>
      <c r="AI314" s="54">
        <v>0</v>
      </c>
      <c r="AJ314" s="19"/>
      <c r="AK314" s="20"/>
      <c r="AL314" s="20"/>
      <c r="AM314" s="20"/>
      <c r="AN314" s="20"/>
      <c r="AO314" s="19" t="s">
        <v>1294</v>
      </c>
      <c r="AP314" s="1"/>
    </row>
    <row r="315" spans="1:73" ht="82.95" customHeight="1" x14ac:dyDescent="0.3">
      <c r="A315" s="24" t="s">
        <v>1295</v>
      </c>
      <c r="B315" s="24" t="s">
        <v>440</v>
      </c>
      <c r="C315" s="25" t="s">
        <v>174</v>
      </c>
      <c r="D315" s="29">
        <v>10094634269</v>
      </c>
      <c r="E315" s="4" t="s">
        <v>1296</v>
      </c>
      <c r="F315" s="4" t="s">
        <v>1297</v>
      </c>
      <c r="G315" s="70">
        <v>44446</v>
      </c>
      <c r="H315" s="71">
        <v>45542</v>
      </c>
      <c r="I315" s="69"/>
      <c r="J315" s="69"/>
      <c r="K315" s="69" t="s">
        <v>222</v>
      </c>
      <c r="L315" s="75" t="s">
        <v>361</v>
      </c>
      <c r="M315" s="14" t="s">
        <v>169</v>
      </c>
      <c r="N315" s="14"/>
      <c r="O315" s="75"/>
      <c r="P315" s="75"/>
      <c r="Q315" s="75"/>
      <c r="R315" s="69"/>
      <c r="S315" s="69" t="s">
        <v>412</v>
      </c>
      <c r="T315" s="69">
        <v>1</v>
      </c>
      <c r="U315" s="69">
        <v>0</v>
      </c>
      <c r="V315" s="69">
        <v>1</v>
      </c>
      <c r="W315" s="69">
        <v>0</v>
      </c>
      <c r="X315" s="69">
        <v>0</v>
      </c>
      <c r="Y315" s="69">
        <v>0</v>
      </c>
      <c r="Z315" s="69">
        <v>0</v>
      </c>
      <c r="AA315" s="69">
        <v>0</v>
      </c>
      <c r="AB315" s="69">
        <v>1</v>
      </c>
      <c r="AC315" s="69">
        <v>0</v>
      </c>
      <c r="AD315" s="69">
        <v>0</v>
      </c>
      <c r="AE315" s="69"/>
      <c r="AF315" s="52">
        <f t="shared" si="4"/>
        <v>1</v>
      </c>
      <c r="AG315" s="54"/>
      <c r="AH315" s="54"/>
      <c r="AI315" s="54"/>
      <c r="AJ315" s="19"/>
      <c r="AK315" s="20"/>
      <c r="AL315" s="20"/>
      <c r="AM315" s="20"/>
      <c r="AN315" s="20"/>
      <c r="AO315" s="19" t="s">
        <v>1298</v>
      </c>
      <c r="AP315" s="1"/>
    </row>
    <row r="316" spans="1:73" ht="82.95" customHeight="1" x14ac:dyDescent="0.3">
      <c r="A316" s="27" t="s">
        <v>1299</v>
      </c>
      <c r="B316" s="30" t="s">
        <v>163</v>
      </c>
      <c r="C316" s="25" t="s">
        <v>174</v>
      </c>
      <c r="D316" s="61"/>
      <c r="E316" s="69" t="s">
        <v>1300</v>
      </c>
      <c r="F316" s="11" t="s">
        <v>1301</v>
      </c>
      <c r="G316" s="35">
        <v>44447</v>
      </c>
      <c r="H316" s="39">
        <v>45543</v>
      </c>
      <c r="I316" s="11">
        <v>0.1</v>
      </c>
      <c r="J316" s="11"/>
      <c r="K316" s="11" t="s">
        <v>227</v>
      </c>
      <c r="L316" s="14" t="s">
        <v>228</v>
      </c>
      <c r="M316" s="14" t="s">
        <v>169</v>
      </c>
      <c r="N316" s="14"/>
      <c r="O316" s="14"/>
      <c r="P316" s="14"/>
      <c r="Q316" s="14" t="s">
        <v>785</v>
      </c>
      <c r="R316" s="11"/>
      <c r="S316" s="11" t="s">
        <v>412</v>
      </c>
      <c r="T316" s="11">
        <v>5</v>
      </c>
      <c r="U316" s="11">
        <v>0</v>
      </c>
      <c r="V316" s="11">
        <v>5</v>
      </c>
      <c r="W316" s="11">
        <v>0</v>
      </c>
      <c r="X316" s="11">
        <v>0</v>
      </c>
      <c r="Y316" s="11">
        <v>0</v>
      </c>
      <c r="Z316" s="11">
        <v>0</v>
      </c>
      <c r="AA316" s="11">
        <v>5</v>
      </c>
      <c r="AB316" s="11">
        <v>0</v>
      </c>
      <c r="AF316" s="52">
        <f t="shared" si="4"/>
        <v>5</v>
      </c>
      <c r="AG316" s="54">
        <v>0</v>
      </c>
      <c r="AH316" s="54">
        <v>0</v>
      </c>
      <c r="AI316" s="54">
        <v>0</v>
      </c>
      <c r="AJ316" s="9"/>
      <c r="AK316" s="1"/>
      <c r="AL316" s="1"/>
      <c r="AM316" s="1"/>
      <c r="AN316" s="1"/>
      <c r="AO316" s="1" t="s">
        <v>1302</v>
      </c>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row>
    <row r="317" spans="1:73" ht="82.95" customHeight="1" x14ac:dyDescent="0.3">
      <c r="A317" s="24" t="s">
        <v>1303</v>
      </c>
      <c r="B317" s="30" t="s">
        <v>163</v>
      </c>
      <c r="C317" s="25" t="s">
        <v>174</v>
      </c>
      <c r="D317" s="29">
        <v>10014002492</v>
      </c>
      <c r="E317" s="48" t="s">
        <v>1304</v>
      </c>
      <c r="F317" s="4" t="s">
        <v>1305</v>
      </c>
      <c r="G317" s="5">
        <v>44449</v>
      </c>
      <c r="H317" s="12">
        <v>45545</v>
      </c>
      <c r="I317" s="9">
        <v>0.08</v>
      </c>
      <c r="J317" s="9"/>
      <c r="K317" s="4" t="s">
        <v>57</v>
      </c>
      <c r="L317" s="4" t="s">
        <v>646</v>
      </c>
      <c r="M317" s="4"/>
      <c r="N317" s="4"/>
      <c r="O317" s="4"/>
      <c r="P317" s="4"/>
      <c r="Q317" s="4" t="s">
        <v>191</v>
      </c>
      <c r="S317" s="4" t="s">
        <v>412</v>
      </c>
      <c r="T317" s="1">
        <v>1</v>
      </c>
      <c r="U317" s="1">
        <v>0</v>
      </c>
      <c r="V317" s="1">
        <v>1</v>
      </c>
      <c r="W317" s="1">
        <v>0</v>
      </c>
      <c r="X317" s="1">
        <v>0</v>
      </c>
      <c r="Y317" s="1">
        <v>0</v>
      </c>
      <c r="Z317" s="1">
        <v>0</v>
      </c>
      <c r="AA317" s="1">
        <v>1</v>
      </c>
      <c r="AB317" s="9">
        <v>0</v>
      </c>
      <c r="AC317" s="20"/>
      <c r="AD317" s="20"/>
      <c r="AE317" s="20"/>
      <c r="AF317" s="52">
        <f t="shared" si="4"/>
        <v>1</v>
      </c>
      <c r="AG317" s="54">
        <v>0</v>
      </c>
      <c r="AH317" s="54">
        <v>0</v>
      </c>
      <c r="AI317" s="54">
        <v>0</v>
      </c>
      <c r="AJ317" s="9"/>
      <c r="AO317" s="1" t="s">
        <v>1306</v>
      </c>
      <c r="BN317" s="16"/>
      <c r="BO317" s="16"/>
      <c r="BP317" s="16"/>
      <c r="BQ317" s="16"/>
      <c r="BR317" s="16"/>
      <c r="BS317" s="16"/>
      <c r="BT317" s="16"/>
      <c r="BU317" s="16"/>
    </row>
    <row r="318" spans="1:73" ht="82.95" customHeight="1" x14ac:dyDescent="0.3">
      <c r="A318" s="24" t="s">
        <v>1307</v>
      </c>
      <c r="B318" s="24" t="s">
        <v>440</v>
      </c>
      <c r="C318" s="25" t="s">
        <v>174</v>
      </c>
      <c r="D318" s="29">
        <v>100091447022</v>
      </c>
      <c r="E318" s="4" t="s">
        <v>1308</v>
      </c>
      <c r="F318" s="4" t="s">
        <v>1309</v>
      </c>
      <c r="G318" s="70">
        <v>44449</v>
      </c>
      <c r="H318" s="71">
        <v>45545</v>
      </c>
      <c r="I318" s="69">
        <v>0.33</v>
      </c>
      <c r="J318" s="69"/>
      <c r="K318" s="69" t="s">
        <v>1310</v>
      </c>
      <c r="L318" s="75" t="s">
        <v>177</v>
      </c>
      <c r="M318" s="14" t="s">
        <v>169</v>
      </c>
      <c r="N318" s="14"/>
      <c r="O318" s="75"/>
      <c r="P318" s="75"/>
      <c r="Q318" s="75" t="s">
        <v>785</v>
      </c>
      <c r="R318" s="69"/>
      <c r="S318" s="69" t="s">
        <v>412</v>
      </c>
      <c r="T318" s="69">
        <v>3</v>
      </c>
      <c r="U318" s="69">
        <v>0</v>
      </c>
      <c r="V318" s="69">
        <v>3</v>
      </c>
      <c r="W318" s="69">
        <v>0</v>
      </c>
      <c r="X318" s="69">
        <v>0</v>
      </c>
      <c r="Y318" s="69">
        <v>0</v>
      </c>
      <c r="Z318" s="69">
        <v>0</v>
      </c>
      <c r="AA318" s="69">
        <v>0</v>
      </c>
      <c r="AB318" s="69">
        <v>0</v>
      </c>
      <c r="AC318" s="69">
        <v>3</v>
      </c>
      <c r="AD318" s="19"/>
      <c r="AE318" s="19"/>
      <c r="AF318" s="52">
        <f t="shared" si="4"/>
        <v>3</v>
      </c>
      <c r="AG318" s="54"/>
      <c r="AH318" s="54"/>
      <c r="AI318" s="54"/>
      <c r="AJ318" s="19"/>
      <c r="AK318" s="20"/>
      <c r="AL318" s="20"/>
      <c r="AM318" s="20"/>
      <c r="AN318" s="20"/>
      <c r="AO318" s="19" t="s">
        <v>1311</v>
      </c>
      <c r="AP318" s="1"/>
    </row>
    <row r="319" spans="1:73" ht="82.95" customHeight="1" x14ac:dyDescent="0.3">
      <c r="A319" s="24" t="s">
        <v>1312</v>
      </c>
      <c r="B319" s="30" t="s">
        <v>163</v>
      </c>
      <c r="C319" s="25" t="s">
        <v>174</v>
      </c>
      <c r="D319" s="57">
        <v>100091256081</v>
      </c>
      <c r="E319" s="48" t="s">
        <v>1313</v>
      </c>
      <c r="F319" s="4" t="s">
        <v>1314</v>
      </c>
      <c r="G319" s="5">
        <v>44453</v>
      </c>
      <c r="H319" s="6">
        <v>45549</v>
      </c>
      <c r="I319" s="1">
        <v>0.15</v>
      </c>
      <c r="K319" s="4" t="s">
        <v>222</v>
      </c>
      <c r="L319" s="4" t="s">
        <v>361</v>
      </c>
      <c r="M319" s="4"/>
      <c r="N319" s="4"/>
      <c r="O319" s="4"/>
      <c r="P319" s="4"/>
      <c r="Q319" s="4"/>
      <c r="S319" s="4" t="s">
        <v>186</v>
      </c>
      <c r="T319" s="4">
        <v>2</v>
      </c>
      <c r="U319" s="4">
        <v>0</v>
      </c>
      <c r="V319" s="4">
        <v>2</v>
      </c>
      <c r="W319" s="1">
        <v>0</v>
      </c>
      <c r="X319" s="4">
        <v>2</v>
      </c>
      <c r="Y319" s="4">
        <v>2</v>
      </c>
      <c r="Z319" s="4">
        <v>0</v>
      </c>
      <c r="AA319" s="4">
        <v>0</v>
      </c>
      <c r="AB319" s="1">
        <v>0</v>
      </c>
      <c r="AF319" s="52">
        <f t="shared" si="4"/>
        <v>0</v>
      </c>
      <c r="AG319" s="54">
        <v>0</v>
      </c>
      <c r="AH319" s="54">
        <v>0</v>
      </c>
      <c r="AI319" s="54">
        <v>0</v>
      </c>
      <c r="AJ319" s="9"/>
      <c r="AK319" s="1"/>
      <c r="AL319" s="1"/>
      <c r="AM319" s="1"/>
      <c r="AN319" s="1">
        <v>2</v>
      </c>
      <c r="AO319" s="1" t="s">
        <v>186</v>
      </c>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row>
    <row r="320" spans="1:73" ht="82.95" customHeight="1" x14ac:dyDescent="0.3">
      <c r="A320" s="25" t="s">
        <v>1315</v>
      </c>
      <c r="B320" s="30" t="s">
        <v>163</v>
      </c>
      <c r="C320" s="25" t="s">
        <v>174</v>
      </c>
      <c r="D320" s="29"/>
      <c r="E320" s="19" t="s">
        <v>1316</v>
      </c>
      <c r="F320" s="1" t="s">
        <v>1317</v>
      </c>
      <c r="G320" s="6">
        <v>44453</v>
      </c>
      <c r="H320" s="6">
        <v>45549</v>
      </c>
      <c r="I320" s="1">
        <v>0.14000000000000001</v>
      </c>
      <c r="K320" s="1" t="s">
        <v>222</v>
      </c>
      <c r="L320" s="1" t="s">
        <v>718</v>
      </c>
      <c r="S320" s="1" t="s">
        <v>186</v>
      </c>
      <c r="T320" s="1">
        <v>2</v>
      </c>
      <c r="U320" s="1">
        <v>0</v>
      </c>
      <c r="V320" s="1">
        <v>2</v>
      </c>
      <c r="W320" s="1">
        <v>0</v>
      </c>
      <c r="X320" s="1">
        <v>2</v>
      </c>
      <c r="Y320" s="1">
        <v>2</v>
      </c>
      <c r="Z320" s="1">
        <v>0</v>
      </c>
      <c r="AA320" s="1">
        <v>0</v>
      </c>
      <c r="AB320" s="1">
        <v>0</v>
      </c>
      <c r="AC320" s="1">
        <v>0</v>
      </c>
      <c r="AF320" s="52">
        <f t="shared" si="4"/>
        <v>0</v>
      </c>
      <c r="AG320" s="54">
        <v>0</v>
      </c>
      <c r="AH320" s="54">
        <v>0</v>
      </c>
      <c r="AI320" s="54">
        <v>0</v>
      </c>
      <c r="AJ320" s="9"/>
      <c r="AK320" s="1"/>
      <c r="AL320" s="1"/>
      <c r="AM320" s="1"/>
      <c r="AN320" s="1">
        <v>2</v>
      </c>
      <c r="AO320" s="1" t="s">
        <v>186</v>
      </c>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row>
    <row r="321" spans="1:73" ht="82.95" customHeight="1" x14ac:dyDescent="0.3">
      <c r="A321" s="24" t="s">
        <v>1318</v>
      </c>
      <c r="B321" s="24" t="s">
        <v>440</v>
      </c>
      <c r="C321" s="25" t="s">
        <v>174</v>
      </c>
      <c r="D321" s="29">
        <v>100091259878</v>
      </c>
      <c r="E321" s="4" t="s">
        <v>1319</v>
      </c>
      <c r="F321" s="4" t="s">
        <v>1320</v>
      </c>
      <c r="G321" s="70">
        <v>44454</v>
      </c>
      <c r="H321" s="71">
        <v>45550</v>
      </c>
      <c r="I321" s="69"/>
      <c r="J321" s="69"/>
      <c r="K321" s="69" t="s">
        <v>113</v>
      </c>
      <c r="L321" s="75" t="s">
        <v>113</v>
      </c>
      <c r="M321" s="14" t="s">
        <v>169</v>
      </c>
      <c r="N321" s="14"/>
      <c r="O321" s="75"/>
      <c r="P321" s="75"/>
      <c r="Q321" s="75"/>
      <c r="R321" s="69"/>
      <c r="S321" s="69" t="s">
        <v>412</v>
      </c>
      <c r="T321" s="69">
        <v>1</v>
      </c>
      <c r="U321" s="69">
        <v>0</v>
      </c>
      <c r="V321" s="69">
        <v>1</v>
      </c>
      <c r="W321" s="69">
        <v>0</v>
      </c>
      <c r="X321" s="69">
        <v>0</v>
      </c>
      <c r="Y321" s="69">
        <v>0</v>
      </c>
      <c r="Z321" s="69">
        <v>0</v>
      </c>
      <c r="AA321" s="69">
        <v>0</v>
      </c>
      <c r="AB321" s="69">
        <v>1</v>
      </c>
      <c r="AC321" s="69">
        <v>0</v>
      </c>
      <c r="AD321" s="69">
        <v>0</v>
      </c>
      <c r="AE321" s="69"/>
      <c r="AF321" s="52">
        <f t="shared" si="4"/>
        <v>1</v>
      </c>
      <c r="AG321" s="54"/>
      <c r="AH321" s="54"/>
      <c r="AI321" s="54"/>
      <c r="AJ321" s="19"/>
      <c r="AK321" s="20"/>
      <c r="AL321" s="20"/>
      <c r="AM321" s="20"/>
      <c r="AN321" s="20"/>
      <c r="AO321" s="19" t="s">
        <v>1298</v>
      </c>
      <c r="AP321" s="1"/>
    </row>
    <row r="322" spans="1:73" ht="82.95" customHeight="1" x14ac:dyDescent="0.3">
      <c r="A322" s="24" t="s">
        <v>1321</v>
      </c>
      <c r="B322" s="24" t="s">
        <v>163</v>
      </c>
      <c r="C322" s="25" t="s">
        <v>174</v>
      </c>
      <c r="D322" s="29">
        <v>10000234899</v>
      </c>
      <c r="E322" s="4" t="s">
        <v>1322</v>
      </c>
      <c r="F322" s="4" t="s">
        <v>1323</v>
      </c>
      <c r="G322" s="70">
        <v>44454</v>
      </c>
      <c r="H322" s="71">
        <v>45550</v>
      </c>
      <c r="I322" s="69"/>
      <c r="J322" s="69"/>
      <c r="K322" s="69" t="s">
        <v>379</v>
      </c>
      <c r="L322" s="75" t="s">
        <v>314</v>
      </c>
      <c r="M322" s="14" t="s">
        <v>169</v>
      </c>
      <c r="N322" s="14"/>
      <c r="O322" s="75"/>
      <c r="P322" s="75"/>
      <c r="Q322" s="75"/>
      <c r="R322" s="69"/>
      <c r="S322" s="69" t="s">
        <v>412</v>
      </c>
      <c r="T322" s="69">
        <v>1</v>
      </c>
      <c r="U322" s="69">
        <v>0</v>
      </c>
      <c r="V322" s="69">
        <v>1</v>
      </c>
      <c r="W322" s="69">
        <v>0</v>
      </c>
      <c r="X322" s="69">
        <v>0</v>
      </c>
      <c r="Y322" s="69">
        <v>0</v>
      </c>
      <c r="Z322" s="69">
        <v>0</v>
      </c>
      <c r="AA322" s="69">
        <v>0</v>
      </c>
      <c r="AB322" s="69">
        <v>1</v>
      </c>
      <c r="AC322" s="69">
        <v>0</v>
      </c>
      <c r="AD322" s="69">
        <v>0</v>
      </c>
      <c r="AE322" s="69"/>
      <c r="AF322" s="52">
        <f t="shared" si="4"/>
        <v>1</v>
      </c>
      <c r="AG322" s="54"/>
      <c r="AH322" s="54"/>
      <c r="AI322" s="54"/>
      <c r="AJ322" s="19"/>
      <c r="AK322" s="20"/>
      <c r="AL322" s="20"/>
      <c r="AM322" s="20"/>
      <c r="AN322" s="20"/>
      <c r="AO322" s="19" t="s">
        <v>1298</v>
      </c>
      <c r="AP322" s="1"/>
    </row>
    <row r="323" spans="1:73" ht="82.95" customHeight="1" x14ac:dyDescent="0.3">
      <c r="A323" s="231" t="s">
        <v>1324</v>
      </c>
      <c r="B323" s="231" t="s">
        <v>163</v>
      </c>
      <c r="C323" s="231" t="s">
        <v>174</v>
      </c>
      <c r="D323" s="60">
        <v>100091256069</v>
      </c>
      <c r="E323" s="4" t="s">
        <v>1325</v>
      </c>
      <c r="F323" s="4" t="s">
        <v>1326</v>
      </c>
      <c r="G323" s="70">
        <v>44454</v>
      </c>
      <c r="H323" s="71">
        <v>45550</v>
      </c>
      <c r="I323" s="69"/>
      <c r="J323" s="69"/>
      <c r="K323" s="69" t="s">
        <v>222</v>
      </c>
      <c r="L323" s="75" t="s">
        <v>361</v>
      </c>
      <c r="M323" s="14" t="s">
        <v>169</v>
      </c>
      <c r="N323" s="14"/>
      <c r="O323" s="75"/>
      <c r="P323" s="75"/>
      <c r="Q323" s="75"/>
      <c r="R323" s="69"/>
      <c r="S323" s="69" t="s">
        <v>170</v>
      </c>
      <c r="T323" s="69">
        <v>9</v>
      </c>
      <c r="U323" s="69">
        <v>1</v>
      </c>
      <c r="V323" s="69">
        <v>8</v>
      </c>
      <c r="W323" s="69">
        <v>5</v>
      </c>
      <c r="X323" s="69">
        <v>0</v>
      </c>
      <c r="Y323" s="69">
        <v>0</v>
      </c>
      <c r="Z323" s="69">
        <v>0</v>
      </c>
      <c r="AA323" s="69">
        <v>0</v>
      </c>
      <c r="AB323" s="69">
        <v>0</v>
      </c>
      <c r="AC323" s="69">
        <v>8</v>
      </c>
      <c r="AD323" s="69">
        <v>0</v>
      </c>
      <c r="AE323" s="69"/>
      <c r="AF323" s="52">
        <f t="shared" ref="AF323:AF352" si="5">SUM(Z323+AA323+AB323+AC323+AD323+AE323)</f>
        <v>8</v>
      </c>
      <c r="AG323" s="54"/>
      <c r="AH323" s="54"/>
      <c r="AI323" s="54"/>
      <c r="AJ323" s="19"/>
      <c r="AK323" s="20"/>
      <c r="AL323" s="20"/>
      <c r="AM323" s="20"/>
      <c r="AN323" s="20"/>
      <c r="AO323" s="19" t="s">
        <v>1528</v>
      </c>
      <c r="AP323" s="1"/>
    </row>
    <row r="324" spans="1:73" ht="82.95" customHeight="1" x14ac:dyDescent="0.3">
      <c r="A324" s="24" t="s">
        <v>1327</v>
      </c>
      <c r="B324" s="24" t="s">
        <v>163</v>
      </c>
      <c r="C324" s="25" t="s">
        <v>164</v>
      </c>
      <c r="D324" s="29">
        <v>10013997079</v>
      </c>
      <c r="E324" s="4" t="s">
        <v>1328</v>
      </c>
      <c r="F324" s="4" t="s">
        <v>1329</v>
      </c>
      <c r="G324" s="70">
        <v>44461</v>
      </c>
      <c r="H324" s="71">
        <v>45557</v>
      </c>
      <c r="I324" s="69">
        <v>2.64</v>
      </c>
      <c r="J324" s="69"/>
      <c r="K324" s="69" t="s">
        <v>248</v>
      </c>
      <c r="L324" s="75" t="s">
        <v>248</v>
      </c>
      <c r="M324" s="14" t="s">
        <v>169</v>
      </c>
      <c r="N324" s="14"/>
      <c r="O324" s="75"/>
      <c r="P324" s="75"/>
      <c r="Q324" s="75"/>
      <c r="R324" s="69"/>
      <c r="S324" s="69" t="s">
        <v>412</v>
      </c>
      <c r="T324" s="69">
        <v>30</v>
      </c>
      <c r="U324" s="69">
        <v>0</v>
      </c>
      <c r="V324" s="69">
        <v>30</v>
      </c>
      <c r="W324" s="69">
        <v>0</v>
      </c>
      <c r="X324" s="69">
        <v>0</v>
      </c>
      <c r="Y324" s="69">
        <v>0</v>
      </c>
      <c r="Z324" s="69"/>
      <c r="AA324" s="69">
        <v>20</v>
      </c>
      <c r="AB324" s="69">
        <v>10</v>
      </c>
      <c r="AC324" s="69">
        <v>0</v>
      </c>
      <c r="AD324" s="69">
        <v>0</v>
      </c>
      <c r="AE324" s="69"/>
      <c r="AF324" s="52">
        <f t="shared" si="5"/>
        <v>30</v>
      </c>
      <c r="AG324" s="54"/>
      <c r="AH324" s="54"/>
      <c r="AI324" s="54"/>
      <c r="AJ324" s="19"/>
      <c r="AK324" s="20"/>
      <c r="AL324" s="20"/>
      <c r="AM324" s="20"/>
      <c r="AN324" s="20"/>
      <c r="AO324" s="19" t="s">
        <v>1330</v>
      </c>
      <c r="AP324" s="1"/>
    </row>
    <row r="325" spans="1:73" ht="82.95" customHeight="1" x14ac:dyDescent="0.3">
      <c r="A325" s="24" t="s">
        <v>1331</v>
      </c>
      <c r="B325" s="24" t="s">
        <v>163</v>
      </c>
      <c r="C325" s="25" t="s">
        <v>174</v>
      </c>
      <c r="D325" s="29">
        <v>100091257185</v>
      </c>
      <c r="E325" s="4" t="s">
        <v>1332</v>
      </c>
      <c r="F325" s="4" t="s">
        <v>350</v>
      </c>
      <c r="G325" s="70">
        <v>44463</v>
      </c>
      <c r="H325" s="71">
        <v>45559</v>
      </c>
      <c r="I325" s="69"/>
      <c r="J325" s="69"/>
      <c r="K325" s="69" t="s">
        <v>421</v>
      </c>
      <c r="L325" s="75" t="s">
        <v>314</v>
      </c>
      <c r="M325" s="14" t="s">
        <v>169</v>
      </c>
      <c r="N325" s="14"/>
      <c r="O325" s="75" t="s">
        <v>185</v>
      </c>
      <c r="P325" s="75"/>
      <c r="Q325" s="75"/>
      <c r="R325" s="69"/>
      <c r="S325" s="69" t="s">
        <v>412</v>
      </c>
      <c r="T325" s="69">
        <v>1</v>
      </c>
      <c r="U325" s="69">
        <v>1</v>
      </c>
      <c r="V325" s="69">
        <v>0</v>
      </c>
      <c r="W325" s="69">
        <v>0</v>
      </c>
      <c r="X325" s="69">
        <v>0</v>
      </c>
      <c r="Y325" s="69">
        <v>0</v>
      </c>
      <c r="Z325" s="69">
        <v>0</v>
      </c>
      <c r="AA325" s="69">
        <v>0</v>
      </c>
      <c r="AB325" s="69">
        <v>0</v>
      </c>
      <c r="AC325" s="69">
        <v>0</v>
      </c>
      <c r="AD325" s="69">
        <v>0</v>
      </c>
      <c r="AE325" s="69"/>
      <c r="AF325" s="52">
        <f t="shared" si="5"/>
        <v>0</v>
      </c>
      <c r="AG325" s="54"/>
      <c r="AH325" s="54"/>
      <c r="AI325" s="54"/>
      <c r="AJ325" s="19"/>
      <c r="AK325" s="20"/>
      <c r="AL325" s="20"/>
      <c r="AM325" s="20"/>
      <c r="AN325" s="20"/>
      <c r="AO325" s="19" t="s">
        <v>1018</v>
      </c>
      <c r="AP325" s="1"/>
    </row>
    <row r="326" spans="1:73" ht="82.95" customHeight="1" x14ac:dyDescent="0.3">
      <c r="A326" s="24" t="s">
        <v>1333</v>
      </c>
      <c r="B326" s="24" t="s">
        <v>163</v>
      </c>
      <c r="C326" s="25" t="s">
        <v>174</v>
      </c>
      <c r="D326" s="29"/>
      <c r="E326" s="4" t="s">
        <v>1334</v>
      </c>
      <c r="F326" s="4" t="s">
        <v>1335</v>
      </c>
      <c r="G326" s="70">
        <v>44474</v>
      </c>
      <c r="H326" s="71">
        <v>45204</v>
      </c>
      <c r="I326" s="69"/>
      <c r="J326" s="69"/>
      <c r="K326" s="69" t="s">
        <v>218</v>
      </c>
      <c r="L326" s="75" t="s">
        <v>1158</v>
      </c>
      <c r="M326" s="14" t="s">
        <v>169</v>
      </c>
      <c r="N326" s="14"/>
      <c r="O326" s="75"/>
      <c r="P326" s="75"/>
      <c r="Q326" s="75" t="s">
        <v>569</v>
      </c>
      <c r="R326" s="69"/>
      <c r="S326" s="69" t="s">
        <v>412</v>
      </c>
      <c r="T326" s="69">
        <v>1</v>
      </c>
      <c r="U326" s="69">
        <v>0</v>
      </c>
      <c r="V326" s="69">
        <v>1</v>
      </c>
      <c r="W326" s="69">
        <v>0</v>
      </c>
      <c r="X326" s="69">
        <v>0</v>
      </c>
      <c r="Y326" s="69">
        <v>0</v>
      </c>
      <c r="Z326" s="69">
        <v>0</v>
      </c>
      <c r="AA326" s="69">
        <v>0</v>
      </c>
      <c r="AB326" s="69">
        <v>1</v>
      </c>
      <c r="AC326" s="69">
        <v>0</v>
      </c>
      <c r="AD326" s="69">
        <v>0</v>
      </c>
      <c r="AE326" s="69"/>
      <c r="AF326" s="52">
        <f t="shared" si="5"/>
        <v>1</v>
      </c>
      <c r="AG326" s="54"/>
      <c r="AH326" s="54"/>
      <c r="AI326" s="54"/>
      <c r="AJ326" s="19"/>
      <c r="AK326" s="20"/>
      <c r="AL326" s="20"/>
      <c r="AM326" s="20"/>
      <c r="AN326" s="20"/>
      <c r="AO326" s="19" t="s">
        <v>1336</v>
      </c>
      <c r="AP326" s="1"/>
    </row>
    <row r="327" spans="1:73" ht="82.95" customHeight="1" x14ac:dyDescent="0.3">
      <c r="A327" s="24" t="s">
        <v>1337</v>
      </c>
      <c r="B327" s="24" t="s">
        <v>440</v>
      </c>
      <c r="C327" s="25" t="s">
        <v>174</v>
      </c>
      <c r="D327" s="29">
        <v>100091258780</v>
      </c>
      <c r="E327" s="4" t="s">
        <v>1338</v>
      </c>
      <c r="F327" s="4" t="s">
        <v>1339</v>
      </c>
      <c r="G327" s="70">
        <v>44475</v>
      </c>
      <c r="H327" s="71">
        <v>45571</v>
      </c>
      <c r="I327" s="69"/>
      <c r="J327" s="69"/>
      <c r="K327" s="69" t="s">
        <v>248</v>
      </c>
      <c r="L327" s="75" t="s">
        <v>248</v>
      </c>
      <c r="M327" s="14" t="s">
        <v>169</v>
      </c>
      <c r="N327" s="14"/>
      <c r="O327" s="75"/>
      <c r="P327" s="75"/>
      <c r="Q327" s="75"/>
      <c r="R327" s="69"/>
      <c r="S327" s="69" t="s">
        <v>412</v>
      </c>
      <c r="T327" s="69">
        <v>1</v>
      </c>
      <c r="U327" s="69">
        <v>0</v>
      </c>
      <c r="V327" s="69">
        <v>1</v>
      </c>
      <c r="W327" s="69">
        <v>0</v>
      </c>
      <c r="X327" s="69">
        <v>0</v>
      </c>
      <c r="Y327" s="69">
        <v>0</v>
      </c>
      <c r="Z327" s="69">
        <v>0</v>
      </c>
      <c r="AA327" s="69">
        <v>0</v>
      </c>
      <c r="AB327" s="69">
        <v>0</v>
      </c>
      <c r="AC327" s="69">
        <v>1</v>
      </c>
      <c r="AD327" s="69">
        <v>0</v>
      </c>
      <c r="AE327" s="69"/>
      <c r="AF327" s="52">
        <f t="shared" si="5"/>
        <v>1</v>
      </c>
      <c r="AG327" s="54"/>
      <c r="AH327" s="54"/>
      <c r="AI327" s="54"/>
      <c r="AJ327" s="19"/>
      <c r="AK327" s="20"/>
      <c r="AL327" s="20"/>
      <c r="AM327" s="20"/>
      <c r="AN327" s="20"/>
      <c r="AO327" s="19" t="s">
        <v>1340</v>
      </c>
      <c r="AP327" s="1"/>
    </row>
    <row r="328" spans="1:73" ht="82.95" customHeight="1" x14ac:dyDescent="0.3">
      <c r="A328" s="27" t="s">
        <v>1341</v>
      </c>
      <c r="B328" s="30" t="s">
        <v>163</v>
      </c>
      <c r="C328" s="25" t="s">
        <v>164</v>
      </c>
      <c r="D328" s="61"/>
      <c r="E328" s="69" t="s">
        <v>1342</v>
      </c>
      <c r="F328" s="69" t="s">
        <v>1343</v>
      </c>
      <c r="G328" s="70" t="s">
        <v>1344</v>
      </c>
      <c r="H328" s="71">
        <v>44296</v>
      </c>
      <c r="I328" s="69">
        <v>1.49</v>
      </c>
      <c r="J328" s="69"/>
      <c r="K328" s="69" t="s">
        <v>558</v>
      </c>
      <c r="L328" s="75" t="s">
        <v>228</v>
      </c>
      <c r="M328" s="14" t="s">
        <v>169</v>
      </c>
      <c r="N328" s="14"/>
      <c r="O328" s="75"/>
      <c r="P328" s="75"/>
      <c r="Q328" s="75"/>
      <c r="R328" s="69"/>
      <c r="S328" s="69" t="s">
        <v>186</v>
      </c>
      <c r="T328" s="69">
        <v>14</v>
      </c>
      <c r="U328" s="69">
        <v>0</v>
      </c>
      <c r="V328" s="69">
        <v>14</v>
      </c>
      <c r="W328" s="69">
        <v>0</v>
      </c>
      <c r="X328" s="69">
        <v>14</v>
      </c>
      <c r="Y328" s="69">
        <v>14</v>
      </c>
      <c r="Z328" s="69">
        <v>0</v>
      </c>
      <c r="AA328" s="19">
        <v>0</v>
      </c>
      <c r="AB328" s="19">
        <v>0</v>
      </c>
      <c r="AC328" s="19">
        <v>0</v>
      </c>
      <c r="AD328" s="19"/>
      <c r="AE328" s="19"/>
      <c r="AF328" s="52">
        <f t="shared" si="5"/>
        <v>0</v>
      </c>
      <c r="AG328" s="54">
        <v>0</v>
      </c>
      <c r="AH328" s="54">
        <v>0</v>
      </c>
      <c r="AI328" s="54">
        <v>0</v>
      </c>
      <c r="AJ328" s="19"/>
      <c r="AK328" s="20"/>
      <c r="AL328" s="20"/>
      <c r="AM328" s="20">
        <v>7</v>
      </c>
      <c r="AN328" s="20">
        <v>7</v>
      </c>
      <c r="AO328" s="1" t="s">
        <v>186</v>
      </c>
      <c r="AP328" s="1">
        <v>5</v>
      </c>
    </row>
    <row r="329" spans="1:73" ht="82.95" customHeight="1" x14ac:dyDescent="0.3">
      <c r="A329" s="24"/>
      <c r="B329" s="30" t="s">
        <v>163</v>
      </c>
      <c r="C329" s="25" t="s">
        <v>174</v>
      </c>
      <c r="D329" s="57"/>
      <c r="E329" s="48" t="s">
        <v>1345</v>
      </c>
      <c r="F329" s="4" t="s">
        <v>1346</v>
      </c>
      <c r="G329" s="5"/>
      <c r="H329" s="6"/>
      <c r="K329" s="4" t="s">
        <v>545</v>
      </c>
      <c r="L329" s="4" t="s">
        <v>545</v>
      </c>
      <c r="M329" s="4"/>
      <c r="N329" s="4"/>
      <c r="O329" s="4"/>
      <c r="P329" s="4"/>
      <c r="Q329" s="4"/>
      <c r="R329" s="4" t="s">
        <v>1347</v>
      </c>
      <c r="S329" s="9" t="s">
        <v>186</v>
      </c>
      <c r="T329" s="1">
        <v>1</v>
      </c>
      <c r="U329" s="4">
        <v>0</v>
      </c>
      <c r="V329" s="4">
        <v>0</v>
      </c>
      <c r="W329" s="1">
        <v>0</v>
      </c>
      <c r="X329" s="4">
        <v>1</v>
      </c>
      <c r="Y329" s="4">
        <v>1</v>
      </c>
      <c r="AF329" s="52">
        <f t="shared" si="5"/>
        <v>0</v>
      </c>
      <c r="AG329" s="54">
        <v>0</v>
      </c>
      <c r="AH329" s="54">
        <v>0</v>
      </c>
      <c r="AI329" s="54">
        <v>0</v>
      </c>
      <c r="AL329" s="9">
        <v>1</v>
      </c>
      <c r="AO329" s="1" t="s">
        <v>186</v>
      </c>
      <c r="BD329" s="16"/>
      <c r="BE329" s="16"/>
      <c r="BF329" s="16"/>
      <c r="BG329" s="16"/>
      <c r="BH329" s="16"/>
      <c r="BI329" s="16"/>
      <c r="BJ329" s="16"/>
      <c r="BK329" s="16"/>
      <c r="BL329" s="16"/>
      <c r="BM329" s="16"/>
      <c r="BN329" s="16"/>
      <c r="BO329" s="16"/>
      <c r="BP329" s="16"/>
      <c r="BQ329" s="16"/>
      <c r="BR329" s="16"/>
      <c r="BS329" s="16"/>
      <c r="BT329" s="16"/>
      <c r="BU329" s="16"/>
    </row>
    <row r="330" spans="1:73" ht="82.95" customHeight="1" x14ac:dyDescent="0.3">
      <c r="A330" s="27" t="s">
        <v>1348</v>
      </c>
      <c r="B330" s="30" t="s">
        <v>163</v>
      </c>
      <c r="C330" s="25" t="s">
        <v>174</v>
      </c>
      <c r="D330" s="29"/>
      <c r="E330" s="19" t="s">
        <v>1349</v>
      </c>
      <c r="F330" s="1" t="s">
        <v>1350</v>
      </c>
      <c r="G330" s="1"/>
      <c r="H330" s="10">
        <v>41347</v>
      </c>
      <c r="I330" s="1">
        <v>0.06</v>
      </c>
      <c r="K330" s="1" t="s">
        <v>167</v>
      </c>
      <c r="L330" s="1" t="s">
        <v>168</v>
      </c>
      <c r="S330" s="1" t="s">
        <v>170</v>
      </c>
      <c r="T330" s="1">
        <v>1</v>
      </c>
      <c r="U330" s="1">
        <v>0</v>
      </c>
      <c r="V330" s="1">
        <v>1</v>
      </c>
      <c r="W330" s="1">
        <v>1</v>
      </c>
      <c r="X330" s="7">
        <v>0</v>
      </c>
      <c r="Y330" s="7">
        <v>0</v>
      </c>
      <c r="AF330" s="52">
        <f t="shared" si="5"/>
        <v>0</v>
      </c>
      <c r="AG330" s="54">
        <v>0</v>
      </c>
      <c r="AH330" s="54">
        <v>0</v>
      </c>
      <c r="AI330" s="54">
        <v>0</v>
      </c>
      <c r="AK330" s="1"/>
      <c r="AL330" s="1"/>
      <c r="AM330" s="1"/>
      <c r="AN330" s="1"/>
      <c r="AO330" s="1" t="s">
        <v>1351</v>
      </c>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row>
    <row r="331" spans="1:73" ht="82.95" customHeight="1" x14ac:dyDescent="0.3">
      <c r="A331" s="25" t="s">
        <v>1352</v>
      </c>
      <c r="B331" s="30" t="s">
        <v>163</v>
      </c>
      <c r="C331" s="25" t="s">
        <v>174</v>
      </c>
      <c r="D331" s="29">
        <v>100090557052</v>
      </c>
      <c r="E331" s="19" t="s">
        <v>1353</v>
      </c>
      <c r="F331" s="1" t="s">
        <v>725</v>
      </c>
      <c r="G331" s="1"/>
      <c r="H331" s="10">
        <v>40683</v>
      </c>
      <c r="I331" s="1">
        <v>0.03</v>
      </c>
      <c r="K331" s="1" t="s">
        <v>71</v>
      </c>
      <c r="L331" s="1" t="s">
        <v>308</v>
      </c>
      <c r="S331" s="1" t="s">
        <v>170</v>
      </c>
      <c r="T331" s="1">
        <v>1</v>
      </c>
      <c r="U331" s="1">
        <v>0</v>
      </c>
      <c r="V331" s="7">
        <v>1</v>
      </c>
      <c r="W331" s="1">
        <v>1</v>
      </c>
      <c r="X331" s="7">
        <v>0</v>
      </c>
      <c r="Y331" s="7">
        <v>0</v>
      </c>
      <c r="AF331" s="52">
        <f t="shared" si="5"/>
        <v>0</v>
      </c>
      <c r="AG331" s="54">
        <v>0</v>
      </c>
      <c r="AH331" s="54">
        <v>0</v>
      </c>
      <c r="AI331" s="54">
        <v>0</v>
      </c>
      <c r="AK331" s="1"/>
      <c r="AL331" s="1"/>
      <c r="AM331" s="1"/>
      <c r="AN331" s="1"/>
      <c r="AO331" s="1" t="s">
        <v>1354</v>
      </c>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row>
    <row r="332" spans="1:73" ht="82.95" customHeight="1" x14ac:dyDescent="0.3">
      <c r="A332" s="27" t="s">
        <v>1355</v>
      </c>
      <c r="B332" s="30" t="s">
        <v>163</v>
      </c>
      <c r="C332" s="25" t="s">
        <v>164</v>
      </c>
      <c r="D332" s="29"/>
      <c r="E332" s="69" t="s">
        <v>1356</v>
      </c>
      <c r="F332" s="11" t="s">
        <v>1357</v>
      </c>
      <c r="G332" s="11"/>
      <c r="H332" s="35">
        <v>42850</v>
      </c>
      <c r="I332" s="1">
        <v>2.0699999999999998</v>
      </c>
      <c r="K332" s="1" t="s">
        <v>57</v>
      </c>
      <c r="L332" s="1" t="s">
        <v>257</v>
      </c>
      <c r="M332" s="1" t="s">
        <v>191</v>
      </c>
      <c r="S332" s="1" t="s">
        <v>170</v>
      </c>
      <c r="T332" s="1">
        <v>93</v>
      </c>
      <c r="U332" s="1">
        <v>0</v>
      </c>
      <c r="V332" s="1">
        <v>93</v>
      </c>
      <c r="W332" s="1">
        <v>1</v>
      </c>
      <c r="X332" s="7">
        <v>0</v>
      </c>
      <c r="Y332" s="7">
        <v>0</v>
      </c>
      <c r="AF332" s="52">
        <f t="shared" si="5"/>
        <v>0</v>
      </c>
      <c r="AG332" s="54">
        <v>0</v>
      </c>
      <c r="AH332" s="54">
        <v>0</v>
      </c>
      <c r="AI332" s="54">
        <v>0</v>
      </c>
      <c r="AK332" s="1"/>
      <c r="AL332" s="1"/>
      <c r="AM332" s="1"/>
      <c r="AN332" s="1"/>
      <c r="AO332" s="1" t="s">
        <v>1358</v>
      </c>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row>
    <row r="333" spans="1:73" ht="82.95" customHeight="1" x14ac:dyDescent="0.3">
      <c r="A333" s="25" t="s">
        <v>1359</v>
      </c>
      <c r="B333" s="30" t="s">
        <v>163</v>
      </c>
      <c r="C333" s="25" t="s">
        <v>174</v>
      </c>
      <c r="D333" s="29"/>
      <c r="E333" s="19" t="s">
        <v>1360</v>
      </c>
      <c r="F333" s="1" t="s">
        <v>1361</v>
      </c>
      <c r="G333" s="1"/>
      <c r="H333" s="19"/>
      <c r="I333" s="1">
        <v>0.03</v>
      </c>
      <c r="K333" s="1" t="s">
        <v>200</v>
      </c>
      <c r="L333" s="1" t="s">
        <v>313</v>
      </c>
      <c r="S333" s="1" t="s">
        <v>170</v>
      </c>
      <c r="T333" s="1">
        <v>1</v>
      </c>
      <c r="U333" s="1">
        <v>0</v>
      </c>
      <c r="V333" s="7">
        <v>1</v>
      </c>
      <c r="W333" s="1">
        <v>1</v>
      </c>
      <c r="X333" s="7">
        <v>0</v>
      </c>
      <c r="Y333" s="7">
        <v>0</v>
      </c>
      <c r="AF333" s="52">
        <f t="shared" si="5"/>
        <v>0</v>
      </c>
      <c r="AG333" s="54">
        <v>0</v>
      </c>
      <c r="AH333" s="54">
        <v>0</v>
      </c>
      <c r="AI333" s="54">
        <v>0</v>
      </c>
      <c r="AK333" s="1"/>
      <c r="AL333" s="1"/>
      <c r="AM333" s="1"/>
      <c r="AN333" s="1"/>
      <c r="AO333" s="1" t="s">
        <v>1362</v>
      </c>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row>
    <row r="334" spans="1:73" ht="82.95" customHeight="1" x14ac:dyDescent="0.3">
      <c r="A334" s="25" t="s">
        <v>1363</v>
      </c>
      <c r="B334" s="30" t="s">
        <v>163</v>
      </c>
      <c r="C334" s="25" t="s">
        <v>174</v>
      </c>
      <c r="D334" s="29">
        <v>10094634244</v>
      </c>
      <c r="E334" s="19" t="s">
        <v>1364</v>
      </c>
      <c r="F334" s="1" t="s">
        <v>1365</v>
      </c>
      <c r="G334" s="10">
        <v>44484</v>
      </c>
      <c r="H334" s="68">
        <v>45580</v>
      </c>
      <c r="I334" s="1">
        <v>0.02</v>
      </c>
      <c r="K334" s="1" t="s">
        <v>113</v>
      </c>
      <c r="L334" s="1" t="s">
        <v>113</v>
      </c>
      <c r="M334" s="1" t="s">
        <v>169</v>
      </c>
      <c r="S334" s="1" t="s">
        <v>481</v>
      </c>
      <c r="T334" s="1">
        <v>1</v>
      </c>
      <c r="U334" s="1">
        <v>0</v>
      </c>
      <c r="V334" s="7">
        <v>1</v>
      </c>
      <c r="W334" s="1">
        <v>0</v>
      </c>
      <c r="X334" s="1">
        <v>0</v>
      </c>
      <c r="Y334" s="1">
        <v>0</v>
      </c>
      <c r="Z334" s="1">
        <v>0</v>
      </c>
      <c r="AA334" s="1">
        <v>0</v>
      </c>
      <c r="AB334" s="1">
        <v>1</v>
      </c>
      <c r="AC334" s="1">
        <v>0</v>
      </c>
      <c r="AD334" s="1">
        <v>0</v>
      </c>
      <c r="AF334" s="52">
        <f t="shared" si="5"/>
        <v>1</v>
      </c>
      <c r="AG334" s="54"/>
      <c r="AH334" s="54"/>
      <c r="AI334" s="54"/>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row>
    <row r="335" spans="1:73" ht="82.95" customHeight="1" x14ac:dyDescent="0.3">
      <c r="A335" s="25" t="s">
        <v>1366</v>
      </c>
      <c r="B335" s="30" t="s">
        <v>163</v>
      </c>
      <c r="C335" s="25" t="s">
        <v>174</v>
      </c>
      <c r="D335" s="29">
        <v>10014001705</v>
      </c>
      <c r="E335" s="19" t="s">
        <v>1367</v>
      </c>
      <c r="F335" s="1" t="s">
        <v>1368</v>
      </c>
      <c r="G335" s="10">
        <v>44484</v>
      </c>
      <c r="H335" s="68">
        <v>45580</v>
      </c>
      <c r="I335" s="1">
        <v>0.88</v>
      </c>
      <c r="K335" s="1" t="s">
        <v>313</v>
      </c>
      <c r="L335" s="1" t="s">
        <v>313</v>
      </c>
      <c r="M335" s="1" t="s">
        <v>169</v>
      </c>
      <c r="P335" s="1" t="s">
        <v>950</v>
      </c>
      <c r="S335" s="1" t="s">
        <v>412</v>
      </c>
      <c r="T335" s="1">
        <v>1</v>
      </c>
      <c r="U335" s="1">
        <v>0</v>
      </c>
      <c r="V335" s="7">
        <v>1</v>
      </c>
      <c r="W335" s="1">
        <v>0</v>
      </c>
      <c r="X335" s="7">
        <v>0</v>
      </c>
      <c r="Y335" s="7">
        <v>0</v>
      </c>
      <c r="Z335" s="1">
        <v>0</v>
      </c>
      <c r="AA335" s="1">
        <v>0</v>
      </c>
      <c r="AB335" s="1">
        <v>1</v>
      </c>
      <c r="AC335" s="1">
        <v>0</v>
      </c>
      <c r="AD335" s="1">
        <v>0</v>
      </c>
      <c r="AF335" s="52">
        <f t="shared" si="5"/>
        <v>1</v>
      </c>
      <c r="AG335" s="54"/>
      <c r="AH335" s="54"/>
      <c r="AI335" s="54"/>
      <c r="AK335" s="1"/>
      <c r="AL335" s="1"/>
      <c r="AM335" s="1"/>
      <c r="AN335" s="1"/>
      <c r="AO335" s="1" t="s">
        <v>1369</v>
      </c>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row>
    <row r="336" spans="1:73" ht="82.95" customHeight="1" x14ac:dyDescent="0.3">
      <c r="A336" s="25" t="s">
        <v>1370</v>
      </c>
      <c r="B336" s="30" t="s">
        <v>163</v>
      </c>
      <c r="C336" s="25" t="s">
        <v>174</v>
      </c>
      <c r="D336" s="29">
        <v>200000915439</v>
      </c>
      <c r="E336" s="19" t="s">
        <v>1371</v>
      </c>
      <c r="F336" s="1" t="s">
        <v>1372</v>
      </c>
      <c r="G336" s="10">
        <v>44503</v>
      </c>
      <c r="H336" s="51">
        <v>45599</v>
      </c>
      <c r="I336" s="1">
        <v>0.25</v>
      </c>
      <c r="K336" s="1" t="s">
        <v>177</v>
      </c>
      <c r="L336" s="1" t="s">
        <v>177</v>
      </c>
      <c r="M336" s="1" t="s">
        <v>169</v>
      </c>
      <c r="O336" s="1" t="s">
        <v>185</v>
      </c>
      <c r="S336" s="1" t="s">
        <v>412</v>
      </c>
      <c r="T336" s="1">
        <v>1</v>
      </c>
      <c r="U336" s="1">
        <v>1</v>
      </c>
      <c r="V336" s="7">
        <v>0</v>
      </c>
      <c r="W336" s="1">
        <v>0</v>
      </c>
      <c r="X336" s="7">
        <v>0</v>
      </c>
      <c r="Y336" s="7">
        <v>0</v>
      </c>
      <c r="Z336" s="1">
        <v>0</v>
      </c>
      <c r="AA336" s="1">
        <v>0</v>
      </c>
      <c r="AB336" s="1">
        <v>0</v>
      </c>
      <c r="AC336" s="1">
        <v>0</v>
      </c>
      <c r="AD336" s="1">
        <v>0</v>
      </c>
      <c r="AF336" s="52">
        <f t="shared" si="5"/>
        <v>0</v>
      </c>
      <c r="AG336" s="54"/>
      <c r="AH336" s="54"/>
      <c r="AI336" s="54"/>
      <c r="AK336" s="1"/>
      <c r="AL336" s="1"/>
      <c r="AM336" s="1"/>
      <c r="AN336" s="1"/>
      <c r="AO336" s="1" t="s">
        <v>1373</v>
      </c>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row>
    <row r="337" spans="1:73" ht="82.95" customHeight="1" x14ac:dyDescent="0.3">
      <c r="A337" s="25" t="s">
        <v>1374</v>
      </c>
      <c r="B337" s="30" t="s">
        <v>163</v>
      </c>
      <c r="C337" s="25" t="s">
        <v>164</v>
      </c>
      <c r="D337" s="29">
        <v>10013999901</v>
      </c>
      <c r="E337" s="19" t="s">
        <v>1375</v>
      </c>
      <c r="F337" s="1" t="s">
        <v>1376</v>
      </c>
      <c r="G337" s="10">
        <v>44391</v>
      </c>
      <c r="H337" s="51">
        <v>45487</v>
      </c>
      <c r="I337" s="1">
        <v>0.57999999999999996</v>
      </c>
      <c r="K337" s="1" t="s">
        <v>342</v>
      </c>
      <c r="L337" s="1" t="s">
        <v>177</v>
      </c>
      <c r="M337" s="1" t="s">
        <v>169</v>
      </c>
      <c r="S337" s="1" t="s">
        <v>412</v>
      </c>
      <c r="T337" s="1">
        <v>12</v>
      </c>
      <c r="U337" s="1">
        <v>0</v>
      </c>
      <c r="V337" s="7">
        <v>12</v>
      </c>
      <c r="W337" s="1">
        <v>0</v>
      </c>
      <c r="X337" s="7">
        <v>0</v>
      </c>
      <c r="Y337" s="7">
        <v>0</v>
      </c>
      <c r="Z337" s="1">
        <v>0</v>
      </c>
      <c r="AA337" s="1">
        <v>0</v>
      </c>
      <c r="AB337" s="1">
        <v>0</v>
      </c>
      <c r="AC337" s="1">
        <v>12</v>
      </c>
      <c r="AF337" s="52">
        <f t="shared" si="5"/>
        <v>12</v>
      </c>
      <c r="AG337" s="54"/>
      <c r="AH337" s="54"/>
      <c r="AI337" s="54"/>
      <c r="AK337" s="1"/>
      <c r="AL337" s="1"/>
      <c r="AM337" s="1"/>
      <c r="AN337" s="1"/>
      <c r="AO337" s="1" t="s">
        <v>1377</v>
      </c>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row>
    <row r="338" spans="1:73" ht="82.95" customHeight="1" x14ac:dyDescent="0.3">
      <c r="A338" s="25" t="s">
        <v>1529</v>
      </c>
      <c r="B338" s="30" t="s">
        <v>163</v>
      </c>
      <c r="C338" s="25" t="s">
        <v>174</v>
      </c>
      <c r="D338" s="29">
        <v>100091453804</v>
      </c>
      <c r="E338" s="19" t="s">
        <v>1530</v>
      </c>
      <c r="F338" s="1" t="s">
        <v>1531</v>
      </c>
      <c r="G338" s="10">
        <v>43880</v>
      </c>
      <c r="H338" s="51">
        <v>44976</v>
      </c>
      <c r="K338" s="1" t="s">
        <v>57</v>
      </c>
      <c r="L338" s="1" t="s">
        <v>257</v>
      </c>
      <c r="M338" s="1" t="s">
        <v>191</v>
      </c>
      <c r="Q338" s="1" t="s">
        <v>569</v>
      </c>
      <c r="S338" s="1" t="s">
        <v>186</v>
      </c>
      <c r="T338" s="1">
        <v>3</v>
      </c>
      <c r="U338" s="1">
        <v>0</v>
      </c>
      <c r="V338" s="7">
        <v>3</v>
      </c>
      <c r="W338" s="1">
        <v>0</v>
      </c>
      <c r="X338" s="7">
        <v>3</v>
      </c>
      <c r="Y338" s="7">
        <v>3</v>
      </c>
      <c r="Z338" s="1">
        <v>0</v>
      </c>
      <c r="AA338" s="1">
        <v>0</v>
      </c>
      <c r="AB338" s="1">
        <v>0</v>
      </c>
      <c r="AC338" s="1">
        <v>0</v>
      </c>
      <c r="AD338" s="1">
        <v>0</v>
      </c>
      <c r="AF338" s="52">
        <f t="shared" si="5"/>
        <v>0</v>
      </c>
      <c r="AG338" s="54"/>
      <c r="AH338" s="54"/>
      <c r="AI338" s="54"/>
      <c r="AK338" s="1"/>
      <c r="AL338" s="1"/>
      <c r="AM338" s="1"/>
      <c r="AN338" s="1">
        <v>3</v>
      </c>
      <c r="AO338" s="1" t="s">
        <v>186</v>
      </c>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row>
    <row r="339" spans="1:73" ht="82.95" customHeight="1" x14ac:dyDescent="0.3">
      <c r="A339" s="25" t="s">
        <v>1378</v>
      </c>
      <c r="B339" s="30" t="s">
        <v>163</v>
      </c>
      <c r="C339" s="25"/>
      <c r="D339" s="29"/>
      <c r="E339" s="19" t="s">
        <v>1379</v>
      </c>
      <c r="F339" s="1" t="s">
        <v>1380</v>
      </c>
      <c r="G339" s="10">
        <v>44747</v>
      </c>
      <c r="H339" s="51">
        <v>45843</v>
      </c>
      <c r="I339" s="1">
        <v>1.37</v>
      </c>
      <c r="K339" s="1" t="s">
        <v>208</v>
      </c>
      <c r="L339" s="1" t="s">
        <v>1158</v>
      </c>
      <c r="M339" s="1" t="s">
        <v>169</v>
      </c>
      <c r="S339" s="1" t="s">
        <v>412</v>
      </c>
      <c r="T339" s="1">
        <v>8</v>
      </c>
      <c r="U339" s="1">
        <v>0</v>
      </c>
      <c r="V339" s="7">
        <v>8</v>
      </c>
      <c r="W339" s="1">
        <v>0</v>
      </c>
      <c r="X339" s="7">
        <v>0</v>
      </c>
      <c r="Y339" s="7">
        <v>0</v>
      </c>
      <c r="AA339" s="1">
        <v>3</v>
      </c>
      <c r="AB339" s="1">
        <v>8</v>
      </c>
      <c r="AF339" s="52">
        <f t="shared" si="5"/>
        <v>11</v>
      </c>
      <c r="AG339" s="54"/>
      <c r="AH339" s="54"/>
      <c r="AI339" s="54"/>
      <c r="AK339" s="1"/>
      <c r="AL339" s="1"/>
      <c r="AM339" s="1"/>
      <c r="AN339" s="1"/>
      <c r="AO339" s="1" t="s">
        <v>1381</v>
      </c>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row>
    <row r="340" spans="1:73" ht="82.95" customHeight="1" x14ac:dyDescent="0.3">
      <c r="A340" s="25" t="s">
        <v>1382</v>
      </c>
      <c r="B340" s="30" t="s">
        <v>163</v>
      </c>
      <c r="C340" s="25" t="s">
        <v>174</v>
      </c>
      <c r="D340" s="29">
        <v>10014002492</v>
      </c>
      <c r="E340" s="19" t="s">
        <v>1383</v>
      </c>
      <c r="F340" s="1" t="s">
        <v>1384</v>
      </c>
      <c r="G340" s="10">
        <v>44489</v>
      </c>
      <c r="H340" s="68">
        <v>45585</v>
      </c>
      <c r="I340" s="1">
        <v>0.11</v>
      </c>
      <c r="K340" s="1" t="s">
        <v>57</v>
      </c>
      <c r="L340" s="1" t="s">
        <v>57</v>
      </c>
      <c r="M340" s="1" t="s">
        <v>169</v>
      </c>
      <c r="Q340" s="1" t="s">
        <v>191</v>
      </c>
      <c r="S340" s="1" t="s">
        <v>412</v>
      </c>
      <c r="T340" s="1">
        <v>1</v>
      </c>
      <c r="U340" s="1">
        <v>0</v>
      </c>
      <c r="V340" s="7">
        <v>1</v>
      </c>
      <c r="W340" s="1">
        <v>0</v>
      </c>
      <c r="X340" s="7">
        <v>0</v>
      </c>
      <c r="Y340" s="7">
        <v>0</v>
      </c>
      <c r="Z340" s="1">
        <v>0</v>
      </c>
      <c r="AA340" s="1">
        <v>0</v>
      </c>
      <c r="AB340" s="1">
        <v>1</v>
      </c>
      <c r="AC340" s="1">
        <v>0</v>
      </c>
      <c r="AD340" s="1">
        <v>0</v>
      </c>
      <c r="AF340" s="52">
        <f t="shared" si="5"/>
        <v>1</v>
      </c>
      <c r="AG340" s="54"/>
      <c r="AH340" s="54"/>
      <c r="AI340" s="54"/>
      <c r="AK340" s="1"/>
      <c r="AL340" s="1"/>
      <c r="AM340" s="1"/>
      <c r="AN340" s="1"/>
      <c r="AO340" s="1" t="s">
        <v>1369</v>
      </c>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row>
    <row r="341" spans="1:73" ht="82.95" customHeight="1" x14ac:dyDescent="0.3">
      <c r="A341" s="25" t="s">
        <v>1385</v>
      </c>
      <c r="B341" s="30" t="s">
        <v>440</v>
      </c>
      <c r="C341" s="25" t="s">
        <v>174</v>
      </c>
      <c r="D341" s="29">
        <v>10094635165</v>
      </c>
      <c r="E341" s="19" t="s">
        <v>1386</v>
      </c>
      <c r="F341" s="1" t="s">
        <v>1387</v>
      </c>
      <c r="G341" s="10">
        <v>44575</v>
      </c>
      <c r="H341" s="68">
        <v>45671</v>
      </c>
      <c r="I341" s="1">
        <v>0.06</v>
      </c>
      <c r="K341" s="1" t="s">
        <v>222</v>
      </c>
      <c r="L341" s="1" t="s">
        <v>296</v>
      </c>
      <c r="M341" s="1" t="s">
        <v>169</v>
      </c>
      <c r="S341" s="1" t="s">
        <v>412</v>
      </c>
      <c r="T341" s="1">
        <v>2</v>
      </c>
      <c r="U341" s="1">
        <v>0</v>
      </c>
      <c r="V341" s="7">
        <v>2</v>
      </c>
      <c r="W341" s="1">
        <v>0</v>
      </c>
      <c r="X341" s="7">
        <v>0</v>
      </c>
      <c r="Y341" s="7">
        <v>0</v>
      </c>
      <c r="AC341" s="1">
        <v>2</v>
      </c>
      <c r="AF341" s="52">
        <f t="shared" si="5"/>
        <v>2</v>
      </c>
      <c r="AG341" s="54"/>
      <c r="AH341" s="54"/>
      <c r="AI341" s="54"/>
      <c r="AK341" s="1"/>
      <c r="AL341" s="1"/>
      <c r="AM341" s="1"/>
      <c r="AN341" s="1"/>
      <c r="AO341" s="1" t="s">
        <v>1388</v>
      </c>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row>
    <row r="342" spans="1:73" ht="82.95" customHeight="1" x14ac:dyDescent="0.3">
      <c r="A342" s="25" t="s">
        <v>1389</v>
      </c>
      <c r="B342" s="30" t="s">
        <v>163</v>
      </c>
      <c r="C342" s="25" t="s">
        <v>174</v>
      </c>
      <c r="D342" s="29">
        <v>10094634506</v>
      </c>
      <c r="E342" s="19" t="s">
        <v>1390</v>
      </c>
      <c r="F342" s="1" t="s">
        <v>1391</v>
      </c>
      <c r="G342" s="10">
        <v>44586</v>
      </c>
      <c r="H342" s="68">
        <v>45682</v>
      </c>
      <c r="K342" s="1" t="s">
        <v>57</v>
      </c>
      <c r="L342" s="1" t="s">
        <v>257</v>
      </c>
      <c r="M342" s="1" t="s">
        <v>191</v>
      </c>
      <c r="Q342" s="1" t="s">
        <v>569</v>
      </c>
      <c r="S342" s="1" t="s">
        <v>412</v>
      </c>
      <c r="T342" s="1">
        <v>1</v>
      </c>
      <c r="U342" s="1">
        <v>0</v>
      </c>
      <c r="V342" s="7">
        <v>1</v>
      </c>
      <c r="W342" s="1">
        <v>0</v>
      </c>
      <c r="X342" s="7">
        <v>0</v>
      </c>
      <c r="Y342" s="7">
        <v>0</v>
      </c>
      <c r="AB342" s="1">
        <v>1</v>
      </c>
      <c r="AC342" s="1">
        <v>0</v>
      </c>
      <c r="AD342" s="1">
        <v>0</v>
      </c>
      <c r="AF342" s="52">
        <f t="shared" si="5"/>
        <v>1</v>
      </c>
      <c r="AG342" s="54"/>
      <c r="AH342" s="54"/>
      <c r="AI342" s="54"/>
      <c r="AK342" s="1"/>
      <c r="AL342" s="1"/>
      <c r="AM342" s="1"/>
      <c r="AN342" s="1"/>
      <c r="AO342" s="1" t="s">
        <v>1392</v>
      </c>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row>
    <row r="343" spans="1:73" ht="82.95" customHeight="1" x14ac:dyDescent="0.3">
      <c r="A343" s="25" t="s">
        <v>1393</v>
      </c>
      <c r="B343" s="30" t="s">
        <v>163</v>
      </c>
      <c r="C343" s="25" t="s">
        <v>174</v>
      </c>
      <c r="D343" s="29">
        <v>10000237451</v>
      </c>
      <c r="E343" s="19" t="s">
        <v>1394</v>
      </c>
      <c r="F343" s="1" t="s">
        <v>1395</v>
      </c>
      <c r="G343" s="10">
        <v>44595</v>
      </c>
      <c r="H343" s="68">
        <v>45691</v>
      </c>
      <c r="I343" s="1">
        <v>0.04</v>
      </c>
      <c r="K343" s="1" t="s">
        <v>57</v>
      </c>
      <c r="L343" s="1" t="s">
        <v>646</v>
      </c>
      <c r="M343" s="1" t="s">
        <v>169</v>
      </c>
      <c r="S343" s="1" t="s">
        <v>412</v>
      </c>
      <c r="T343" s="1">
        <v>2</v>
      </c>
      <c r="U343" s="1">
        <v>0</v>
      </c>
      <c r="V343" s="7">
        <v>2</v>
      </c>
      <c r="W343" s="1">
        <v>0</v>
      </c>
      <c r="X343" s="1">
        <v>0</v>
      </c>
      <c r="Y343" s="1">
        <v>0</v>
      </c>
      <c r="Z343" s="1">
        <v>0</v>
      </c>
      <c r="AA343" s="1">
        <v>0</v>
      </c>
      <c r="AB343" s="1">
        <v>0</v>
      </c>
      <c r="AC343" s="1">
        <v>2</v>
      </c>
      <c r="AD343" s="1">
        <v>0</v>
      </c>
      <c r="AF343" s="52">
        <f t="shared" si="5"/>
        <v>2</v>
      </c>
      <c r="AG343" s="54"/>
      <c r="AH343" s="54"/>
      <c r="AI343" s="54"/>
      <c r="AK343" s="1"/>
      <c r="AL343" s="1"/>
      <c r="AM343" s="1"/>
      <c r="AN343" s="1"/>
      <c r="AO343" s="1" t="s">
        <v>1369</v>
      </c>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row>
    <row r="344" spans="1:73" ht="82.95" customHeight="1" x14ac:dyDescent="0.3">
      <c r="A344" s="25" t="s">
        <v>1396</v>
      </c>
      <c r="B344" s="30" t="s">
        <v>163</v>
      </c>
      <c r="C344" s="25" t="s">
        <v>174</v>
      </c>
      <c r="D344" s="29">
        <v>10094635434</v>
      </c>
      <c r="E344" s="19" t="s">
        <v>1397</v>
      </c>
      <c r="F344" s="1" t="s">
        <v>1398</v>
      </c>
      <c r="G344" s="10">
        <v>44596</v>
      </c>
      <c r="H344" s="68">
        <v>45692</v>
      </c>
      <c r="I344" s="1">
        <v>0.06</v>
      </c>
      <c r="K344" s="1" t="s">
        <v>248</v>
      </c>
      <c r="L344" s="1" t="s">
        <v>248</v>
      </c>
      <c r="M344" s="1" t="s">
        <v>169</v>
      </c>
      <c r="S344" s="1" t="s">
        <v>412</v>
      </c>
      <c r="T344" s="1">
        <v>2</v>
      </c>
      <c r="U344" s="1">
        <v>0</v>
      </c>
      <c r="V344" s="7">
        <v>2</v>
      </c>
      <c r="W344" s="1">
        <v>0</v>
      </c>
      <c r="X344" s="1">
        <v>0</v>
      </c>
      <c r="Y344" s="1">
        <v>0</v>
      </c>
      <c r="Z344" s="1">
        <v>0</v>
      </c>
      <c r="AA344" s="1">
        <v>0</v>
      </c>
      <c r="AB344" s="1">
        <v>2</v>
      </c>
      <c r="AC344" s="1">
        <v>0</v>
      </c>
      <c r="AD344" s="1">
        <v>0</v>
      </c>
      <c r="AF344" s="52">
        <f t="shared" si="5"/>
        <v>2</v>
      </c>
      <c r="AG344" s="54"/>
      <c r="AH344" s="54"/>
      <c r="AI344" s="54"/>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row>
    <row r="345" spans="1:73" ht="82.95" customHeight="1" x14ac:dyDescent="0.3">
      <c r="A345" s="25" t="s">
        <v>1537</v>
      </c>
      <c r="B345" s="30" t="s">
        <v>289</v>
      </c>
      <c r="C345" s="25" t="s">
        <v>174</v>
      </c>
      <c r="D345" s="29">
        <v>10094635209</v>
      </c>
      <c r="E345" s="19" t="s">
        <v>1538</v>
      </c>
      <c r="F345" s="1" t="s">
        <v>1539</v>
      </c>
      <c r="G345" s="10">
        <v>44616</v>
      </c>
      <c r="H345" s="68">
        <v>45712</v>
      </c>
      <c r="I345" s="1">
        <v>0.09</v>
      </c>
      <c r="K345" s="1" t="s">
        <v>57</v>
      </c>
      <c r="L345" s="1" t="s">
        <v>257</v>
      </c>
      <c r="M345" s="1" t="s">
        <v>169</v>
      </c>
      <c r="Q345" s="1" t="s">
        <v>785</v>
      </c>
      <c r="S345" s="1" t="s">
        <v>412</v>
      </c>
      <c r="T345" s="1">
        <v>1</v>
      </c>
      <c r="U345" s="1">
        <v>0</v>
      </c>
      <c r="V345" s="7">
        <v>1</v>
      </c>
      <c r="W345" s="1">
        <v>0</v>
      </c>
      <c r="X345" s="1">
        <v>0</v>
      </c>
      <c r="Y345" s="1">
        <v>0</v>
      </c>
      <c r="Z345" s="1">
        <v>0</v>
      </c>
      <c r="AA345" s="1">
        <v>0</v>
      </c>
      <c r="AB345" s="1">
        <v>1</v>
      </c>
      <c r="AC345" s="1">
        <v>0</v>
      </c>
      <c r="AD345" s="1">
        <v>0</v>
      </c>
      <c r="AF345" s="52">
        <f t="shared" si="5"/>
        <v>1</v>
      </c>
      <c r="AG345" s="54"/>
      <c r="AH345" s="54"/>
      <c r="AI345" s="54"/>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row>
    <row r="346" spans="1:73" ht="82.95" customHeight="1" x14ac:dyDescent="0.3">
      <c r="A346" s="25" t="s">
        <v>1544</v>
      </c>
      <c r="B346" s="30" t="s">
        <v>163</v>
      </c>
      <c r="C346" s="25" t="s">
        <v>174</v>
      </c>
      <c r="D346" s="29">
        <v>100091446587</v>
      </c>
      <c r="E346" s="19" t="s">
        <v>1545</v>
      </c>
      <c r="F346" s="1" t="s">
        <v>1546</v>
      </c>
      <c r="G346" s="10">
        <v>44617</v>
      </c>
      <c r="H346" s="68">
        <v>45713</v>
      </c>
      <c r="I346" s="1">
        <v>0.03</v>
      </c>
      <c r="K346" s="1" t="s">
        <v>314</v>
      </c>
      <c r="L346" s="1" t="s">
        <v>314</v>
      </c>
      <c r="M346" s="1" t="s">
        <v>169</v>
      </c>
      <c r="S346" s="1" t="s">
        <v>412</v>
      </c>
      <c r="T346" s="1">
        <v>1</v>
      </c>
      <c r="U346" s="1">
        <v>0</v>
      </c>
      <c r="V346" s="7">
        <v>1</v>
      </c>
      <c r="W346" s="1">
        <v>0</v>
      </c>
      <c r="X346" s="1">
        <v>0</v>
      </c>
      <c r="Y346" s="1">
        <v>0</v>
      </c>
      <c r="Z346" s="1">
        <v>0</v>
      </c>
      <c r="AA346" s="1">
        <v>0</v>
      </c>
      <c r="AB346" s="1">
        <v>1</v>
      </c>
      <c r="AC346" s="1">
        <v>0</v>
      </c>
      <c r="AD346" s="1">
        <v>0</v>
      </c>
      <c r="AF346" s="52">
        <f t="shared" si="5"/>
        <v>1</v>
      </c>
      <c r="AG346" s="54"/>
      <c r="AH346" s="54"/>
      <c r="AI346" s="54"/>
      <c r="AK346" s="1"/>
      <c r="AL346" s="1"/>
      <c r="AM346" s="1"/>
      <c r="AN346" s="1"/>
      <c r="AO346" s="1" t="s">
        <v>1369</v>
      </c>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row>
    <row r="347" spans="1:73" ht="82.95" customHeight="1" x14ac:dyDescent="0.3">
      <c r="A347" s="25" t="s">
        <v>1399</v>
      </c>
      <c r="B347" s="30" t="s">
        <v>163</v>
      </c>
      <c r="C347" s="25" t="s">
        <v>174</v>
      </c>
      <c r="D347" s="29">
        <v>10013998694</v>
      </c>
      <c r="E347" s="19" t="s">
        <v>1400</v>
      </c>
      <c r="F347" s="1" t="s">
        <v>1401</v>
      </c>
      <c r="G347" s="10">
        <v>44589</v>
      </c>
      <c r="H347" s="68">
        <v>45685</v>
      </c>
      <c r="I347" s="1">
        <v>0.48</v>
      </c>
      <c r="K347" s="1" t="s">
        <v>57</v>
      </c>
      <c r="L347" s="1" t="s">
        <v>257</v>
      </c>
      <c r="M347" s="1" t="s">
        <v>169</v>
      </c>
      <c r="S347" s="1" t="s">
        <v>412</v>
      </c>
      <c r="T347" s="1">
        <v>1</v>
      </c>
      <c r="U347" s="1">
        <v>0</v>
      </c>
      <c r="V347" s="7">
        <v>1</v>
      </c>
      <c r="W347" s="1">
        <v>0</v>
      </c>
      <c r="X347" s="1">
        <v>0</v>
      </c>
      <c r="Y347" s="1">
        <v>0</v>
      </c>
      <c r="Z347" s="1">
        <v>0</v>
      </c>
      <c r="AA347" s="1">
        <v>0</v>
      </c>
      <c r="AB347" s="1">
        <v>1</v>
      </c>
      <c r="AC347" s="1">
        <v>0</v>
      </c>
      <c r="AD347" s="1">
        <v>0</v>
      </c>
      <c r="AF347" s="52">
        <f t="shared" si="5"/>
        <v>1</v>
      </c>
      <c r="AG347" s="54"/>
      <c r="AH347" s="54"/>
      <c r="AI347" s="54"/>
      <c r="AK347" s="1"/>
      <c r="AL347" s="1"/>
      <c r="AM347" s="1"/>
      <c r="AN347" s="1"/>
      <c r="AO347" s="1" t="s">
        <v>1369</v>
      </c>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row>
    <row r="348" spans="1:73" ht="82.95" customHeight="1" x14ac:dyDescent="0.3">
      <c r="A348" s="25" t="s">
        <v>1554</v>
      </c>
      <c r="B348" s="30" t="s">
        <v>163</v>
      </c>
      <c r="C348" s="25" t="s">
        <v>174</v>
      </c>
      <c r="D348" s="29">
        <v>10000237265</v>
      </c>
      <c r="E348" s="19" t="s">
        <v>1555</v>
      </c>
      <c r="F348" s="1" t="s">
        <v>350</v>
      </c>
      <c r="G348" s="10">
        <v>44641</v>
      </c>
      <c r="H348" s="68">
        <v>45737</v>
      </c>
      <c r="I348" s="1">
        <v>0.05</v>
      </c>
      <c r="K348" s="1" t="s">
        <v>248</v>
      </c>
      <c r="L348" s="1" t="s">
        <v>248</v>
      </c>
      <c r="M348" s="1" t="s">
        <v>169</v>
      </c>
      <c r="O348" s="1" t="s">
        <v>185</v>
      </c>
      <c r="S348" s="1" t="s">
        <v>412</v>
      </c>
      <c r="T348" s="1">
        <v>1</v>
      </c>
      <c r="U348" s="1">
        <v>1</v>
      </c>
      <c r="V348" s="7">
        <v>0</v>
      </c>
      <c r="W348" s="1">
        <v>0</v>
      </c>
      <c r="X348" s="1">
        <v>0</v>
      </c>
      <c r="Y348" s="1">
        <v>0</v>
      </c>
      <c r="Z348" s="1">
        <v>0</v>
      </c>
      <c r="AA348" s="1">
        <v>0</v>
      </c>
      <c r="AB348" s="1">
        <v>0</v>
      </c>
      <c r="AC348" s="1">
        <v>0</v>
      </c>
      <c r="AD348" s="1">
        <v>0</v>
      </c>
      <c r="AF348" s="52">
        <f t="shared" si="5"/>
        <v>0</v>
      </c>
      <c r="AG348" s="54"/>
      <c r="AH348" s="54"/>
      <c r="AI348" s="54"/>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row>
    <row r="349" spans="1:73" ht="82.95" customHeight="1" x14ac:dyDescent="0.3">
      <c r="A349" s="25" t="s">
        <v>1556</v>
      </c>
      <c r="B349" s="30" t="s">
        <v>163</v>
      </c>
      <c r="C349" s="25" t="s">
        <v>174</v>
      </c>
      <c r="D349" s="29">
        <v>100090568497</v>
      </c>
      <c r="E349" s="19" t="s">
        <v>1557</v>
      </c>
      <c r="F349" s="1" t="s">
        <v>350</v>
      </c>
      <c r="G349" s="10">
        <v>44638</v>
      </c>
      <c r="H349" s="68">
        <v>45734</v>
      </c>
      <c r="I349" s="1">
        <v>0.06</v>
      </c>
      <c r="K349" s="1" t="s">
        <v>558</v>
      </c>
      <c r="L349" s="1" t="s">
        <v>228</v>
      </c>
      <c r="M349" s="1" t="s">
        <v>169</v>
      </c>
      <c r="O349" s="1" t="s">
        <v>185</v>
      </c>
      <c r="S349" s="1" t="s">
        <v>412</v>
      </c>
      <c r="T349" s="1">
        <v>1</v>
      </c>
      <c r="U349" s="1">
        <v>1</v>
      </c>
      <c r="V349" s="7">
        <v>0</v>
      </c>
      <c r="W349" s="7">
        <v>0</v>
      </c>
      <c r="X349" s="7">
        <v>0</v>
      </c>
      <c r="Y349" s="7">
        <v>0</v>
      </c>
      <c r="Z349" s="1">
        <v>0</v>
      </c>
      <c r="AA349" s="1">
        <v>0</v>
      </c>
      <c r="AB349" s="1">
        <v>0</v>
      </c>
      <c r="AC349" s="1">
        <v>0</v>
      </c>
      <c r="AD349" s="1">
        <v>0</v>
      </c>
      <c r="AF349" s="52">
        <f t="shared" si="5"/>
        <v>0</v>
      </c>
      <c r="AG349" s="54"/>
      <c r="AH349" s="54"/>
      <c r="AI349" s="54"/>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row>
    <row r="350" spans="1:73" ht="82.95" customHeight="1" x14ac:dyDescent="0.3">
      <c r="A350" s="25" t="s">
        <v>1547</v>
      </c>
      <c r="B350" s="30" t="s">
        <v>163</v>
      </c>
      <c r="C350" s="25" t="s">
        <v>174</v>
      </c>
      <c r="D350" s="29">
        <v>10000236697</v>
      </c>
      <c r="E350" s="19" t="s">
        <v>1548</v>
      </c>
      <c r="F350" s="1" t="s">
        <v>1549</v>
      </c>
      <c r="G350" s="10">
        <v>44623</v>
      </c>
      <c r="H350" s="68">
        <v>45719</v>
      </c>
      <c r="I350" s="1">
        <v>0.17</v>
      </c>
      <c r="K350" s="1" t="s">
        <v>558</v>
      </c>
      <c r="L350" s="1" t="s">
        <v>228</v>
      </c>
      <c r="M350" s="1" t="s">
        <v>169</v>
      </c>
      <c r="S350" s="1" t="s">
        <v>412</v>
      </c>
      <c r="T350" s="1">
        <v>1</v>
      </c>
      <c r="U350" s="1">
        <v>0</v>
      </c>
      <c r="V350" s="7">
        <v>1</v>
      </c>
      <c r="W350" s="1">
        <v>0</v>
      </c>
      <c r="X350" s="1">
        <v>0</v>
      </c>
      <c r="Y350" s="1">
        <v>0</v>
      </c>
      <c r="Z350" s="1">
        <v>0</v>
      </c>
      <c r="AA350" s="1">
        <v>0</v>
      </c>
      <c r="AB350" s="1">
        <v>1</v>
      </c>
      <c r="AC350" s="1">
        <v>0</v>
      </c>
      <c r="AD350" s="1">
        <v>0</v>
      </c>
      <c r="AF350" s="52">
        <f t="shared" si="5"/>
        <v>1</v>
      </c>
      <c r="AG350" s="54"/>
      <c r="AH350" s="54"/>
      <c r="AI350" s="54"/>
      <c r="AK350" s="1"/>
      <c r="AL350" s="1"/>
      <c r="AM350" s="1"/>
      <c r="AN350" s="1"/>
      <c r="AO350" s="1" t="s">
        <v>1369</v>
      </c>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row>
    <row r="351" spans="1:73" ht="79.95" customHeight="1" x14ac:dyDescent="0.3">
      <c r="A351" s="27" t="s">
        <v>1402</v>
      </c>
      <c r="B351" s="30" t="s">
        <v>163</v>
      </c>
      <c r="C351" s="25" t="s">
        <v>174</v>
      </c>
      <c r="D351" s="61"/>
      <c r="E351" s="69" t="s">
        <v>1403</v>
      </c>
      <c r="F351" s="11" t="s">
        <v>1404</v>
      </c>
      <c r="G351" s="14"/>
      <c r="H351" s="35">
        <v>41522</v>
      </c>
      <c r="I351" s="11">
        <v>0.19</v>
      </c>
      <c r="J351" s="11"/>
      <c r="K351" s="11" t="s">
        <v>227</v>
      </c>
      <c r="L351" s="11" t="s">
        <v>248</v>
      </c>
      <c r="M351" s="11"/>
      <c r="N351" s="11"/>
      <c r="O351" s="14" t="s">
        <v>185</v>
      </c>
      <c r="P351" s="14"/>
      <c r="Q351" s="14"/>
      <c r="R351" s="11"/>
      <c r="S351" s="1" t="s">
        <v>170</v>
      </c>
      <c r="T351" s="11">
        <v>2</v>
      </c>
      <c r="U351" s="11">
        <v>2</v>
      </c>
      <c r="V351" s="1">
        <v>0</v>
      </c>
      <c r="W351" s="11">
        <v>2</v>
      </c>
      <c r="X351" s="7">
        <v>0</v>
      </c>
      <c r="Y351" s="7"/>
      <c r="AF351" s="52">
        <f t="shared" si="5"/>
        <v>0</v>
      </c>
      <c r="AG351" s="54">
        <v>0</v>
      </c>
      <c r="AH351" s="54">
        <v>0</v>
      </c>
      <c r="AI351" s="54">
        <v>0</v>
      </c>
      <c r="AK351" s="1"/>
      <c r="AL351" s="1"/>
      <c r="AM351" s="1"/>
      <c r="AN351" s="1"/>
      <c r="AO351" s="1" t="s">
        <v>1405</v>
      </c>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row>
    <row r="352" spans="1:73" s="109" customFormat="1" ht="81.75" customHeight="1" x14ac:dyDescent="0.3">
      <c r="A352" s="105" t="s">
        <v>1406</v>
      </c>
      <c r="B352" s="105"/>
      <c r="C352" s="105"/>
      <c r="D352" s="106"/>
      <c r="E352" s="107"/>
      <c r="F352" s="105"/>
      <c r="G352" s="108"/>
      <c r="H352" s="105"/>
      <c r="I352" s="105"/>
      <c r="J352" s="105"/>
      <c r="K352" s="105"/>
      <c r="T352" s="109">
        <f t="shared" ref="T352:Y352" si="6">SUM(T2:T351)</f>
        <v>1697</v>
      </c>
      <c r="U352" s="109">
        <f t="shared" si="6"/>
        <v>96</v>
      </c>
      <c r="V352" s="109">
        <f t="shared" si="6"/>
        <v>1478</v>
      </c>
      <c r="W352" s="109">
        <f t="shared" si="6"/>
        <v>180</v>
      </c>
      <c r="X352" s="109">
        <f t="shared" si="6"/>
        <v>530</v>
      </c>
      <c r="Y352" s="109">
        <f t="shared" si="6"/>
        <v>498</v>
      </c>
      <c r="Z352" s="109">
        <f t="shared" ref="Z352:AE352" si="7">SUM(Z2:Z351)</f>
        <v>0</v>
      </c>
      <c r="AA352" s="109">
        <f t="shared" si="7"/>
        <v>181</v>
      </c>
      <c r="AB352" s="109">
        <f t="shared" si="7"/>
        <v>225</v>
      </c>
      <c r="AC352" s="109">
        <f t="shared" si="7"/>
        <v>153</v>
      </c>
      <c r="AD352" s="109">
        <f t="shared" si="7"/>
        <v>70</v>
      </c>
      <c r="AE352" s="109">
        <f t="shared" si="7"/>
        <v>25</v>
      </c>
      <c r="AF352" s="242">
        <f t="shared" si="5"/>
        <v>654</v>
      </c>
      <c r="AG352" s="135">
        <f>SUM(AG2:AG351)</f>
        <v>0</v>
      </c>
      <c r="AH352" s="135">
        <f>SUM(AH2:AH351)</f>
        <v>0</v>
      </c>
      <c r="AI352" s="135">
        <f>SUM(AI2:AI351)</f>
        <v>0</v>
      </c>
      <c r="AK352" s="105">
        <f>SUM(AK2:AK256)</f>
        <v>45</v>
      </c>
      <c r="AL352" s="109">
        <f>SUM(AL2:AL256)</f>
        <v>137</v>
      </c>
      <c r="AM352" s="109">
        <f>SUM(AM2:AM351)</f>
        <v>194</v>
      </c>
      <c r="AN352" s="109">
        <f>SUM(AN2:AN351)</f>
        <v>129</v>
      </c>
      <c r="AP352" s="109">
        <f>SUBTOTAL(9,AP37:AP351)</f>
        <v>188</v>
      </c>
    </row>
    <row r="354" spans="37:37" ht="138" x14ac:dyDescent="0.3">
      <c r="AK354" s="1" t="s">
        <v>1407</v>
      </c>
    </row>
  </sheetData>
  <autoFilter ref="A1:BU354" xr:uid="{DF52E145-657A-4CCB-9D35-73CB257C2C2D}"/>
  <sortState xmlns:xlrd2="http://schemas.microsoft.com/office/spreadsheetml/2017/richdata2" ref="A2:BU354">
    <sortCondition ref="G2:G354"/>
  </sortState>
  <conditionalFormatting sqref="H246 H249:H250 H43:H96 H98:H103">
    <cfRule type="cellIs" dxfId="6" priority="20" operator="lessThan">
      <formula>43191</formula>
    </cfRule>
  </conditionalFormatting>
  <conditionalFormatting sqref="H246 H248:H250">
    <cfRule type="cellIs" dxfId="5" priority="19" operator="lessThan">
      <formula>43922</formula>
    </cfRule>
  </conditionalFormatting>
  <conditionalFormatting sqref="H9">
    <cfRule type="cellIs" dxfId="4" priority="10" operator="lessThan">
      <formula>43191</formula>
    </cfRule>
  </conditionalFormatting>
  <conditionalFormatting sqref="H36:H42">
    <cfRule type="cellIs" dxfId="3" priority="8" operator="lessThan">
      <formula>43191</formula>
    </cfRule>
  </conditionalFormatting>
  <conditionalFormatting sqref="H25">
    <cfRule type="cellIs" dxfId="2" priority="5" operator="lessThan">
      <formula>43191</formula>
    </cfRule>
  </conditionalFormatting>
  <conditionalFormatting sqref="H245">
    <cfRule type="cellIs" dxfId="1" priority="4" operator="lessThan">
      <formula>43191</formula>
    </cfRule>
  </conditionalFormatting>
  <conditionalFormatting sqref="H108">
    <cfRule type="cellIs" dxfId="0" priority="1" operator="lessThan">
      <formula>43191</formula>
    </cfRule>
  </conditionalFormatting>
  <pageMargins left="0.7" right="0.7" top="0.75" bottom="0.75" header="0.3" footer="0.3"/>
  <pageSetup paperSize="9" orientation="portrait" horizontalDpi="4294967293" r:id="rId1"/>
  <ignoredErrors>
    <ignoredError sqref="AF352"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elect option" error="You must select an option from the drop down list" promptTitle="Instructions" prompt="Please select one of the options from the drop down list" xr:uid="{E5AC9DF2-20DA-4ABE-A15D-05A9741B759A}">
          <x14:formula1>
            <xm:f>'P:\A_NEW FILING STRUCTURE\Local Planning Policy\Local Development Framework\Monitoring\AMR\AMR 2019-2020\5YHLS 19-20\[19-20 5YHLS v6.xlsx]Drop down menu'!#REF!</xm:f>
          </x14:formula1>
          <xm:sqref>AB4 AB9:AB12 AA13:AA22 AB36:AB42 AB2 AJ246:AJ250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D8D18-E39A-4523-9C08-6DA4E5E75DB7}">
  <sheetPr>
    <tabColor rgb="FFFF0000"/>
  </sheetPr>
  <dimension ref="A1:AN107"/>
  <sheetViews>
    <sheetView topLeftCell="V1" zoomScale="80" zoomScaleNormal="80" workbookViewId="0">
      <pane ySplit="1" topLeftCell="A2" activePane="bottomLeft" state="frozen"/>
      <selection activeCell="O1" sqref="O1"/>
      <selection pane="bottomLeft" activeCell="AM6" sqref="AM6"/>
    </sheetView>
  </sheetViews>
  <sheetFormatPr defaultColWidth="9.109375" defaultRowHeight="14.4" x14ac:dyDescent="0.3"/>
  <cols>
    <col min="1" max="1" width="18.109375" style="77" customWidth="1"/>
    <col min="2" max="2" width="14.33203125" style="77" customWidth="1"/>
    <col min="3" max="3" width="16" style="132" customWidth="1"/>
    <col min="4" max="4" width="29.5546875" style="77" customWidth="1"/>
    <col min="5" max="5" width="59.88671875" style="77" customWidth="1"/>
    <col min="6" max="6" width="10.109375" style="83" hidden="1" customWidth="1"/>
    <col min="7" max="7" width="12.6640625" style="77" hidden="1" customWidth="1"/>
    <col min="8" max="9" width="6.5546875" style="77" hidden="1" customWidth="1"/>
    <col min="10" max="10" width="11.33203125" style="77" hidden="1" customWidth="1"/>
    <col min="11" max="11" width="10.6640625" style="77" hidden="1" customWidth="1"/>
    <col min="12" max="12" width="4.33203125" style="77" hidden="1" customWidth="1"/>
    <col min="13" max="13" width="8.88671875" style="77" hidden="1" customWidth="1"/>
    <col min="14" max="14" width="6.33203125" style="77" hidden="1" customWidth="1"/>
    <col min="15" max="15" width="11.109375" style="77" hidden="1" customWidth="1"/>
    <col min="16" max="18" width="11.109375" style="77" customWidth="1"/>
    <col min="19" max="19" width="12.5546875" style="77" customWidth="1"/>
    <col min="20" max="20" width="12.109375" style="77" customWidth="1"/>
    <col min="21" max="21" width="7.44140625" style="77" customWidth="1"/>
    <col min="22" max="22" width="12.109375" style="77" customWidth="1"/>
    <col min="23" max="23" width="7.109375" style="77" customWidth="1"/>
    <col min="24" max="24" width="6.88671875" style="77" customWidth="1"/>
    <col min="25" max="25" width="7.109375" style="77" customWidth="1"/>
    <col min="26" max="26" width="7.33203125" style="77" customWidth="1"/>
    <col min="27" max="29" width="7" style="77" customWidth="1"/>
    <col min="30" max="30" width="8" style="77" customWidth="1"/>
    <col min="31" max="31" width="10.44140625" style="90" customWidth="1"/>
    <col min="32" max="33" width="9.109375" style="90" customWidth="1"/>
    <col min="34" max="34" width="10.6640625" style="77" customWidth="1"/>
    <col min="35" max="35" width="12.88671875" style="77" customWidth="1"/>
    <col min="36" max="36" width="11.44140625" style="33" customWidth="1"/>
    <col min="37" max="38" width="12.33203125" style="33" customWidth="1"/>
    <col min="39" max="39" width="80.109375" style="77" customWidth="1"/>
    <col min="40" max="16384" width="9.109375" style="33"/>
  </cols>
  <sheetData>
    <row r="1" spans="1:40" s="103" customFormat="1" ht="144" customHeight="1" x14ac:dyDescent="0.3">
      <c r="A1" s="97" t="s">
        <v>1408</v>
      </c>
      <c r="B1" s="97" t="s">
        <v>119</v>
      </c>
      <c r="C1" s="130" t="s">
        <v>121</v>
      </c>
      <c r="D1" s="97" t="s">
        <v>122</v>
      </c>
      <c r="E1" s="97" t="s">
        <v>123</v>
      </c>
      <c r="F1" s="98" t="s">
        <v>124</v>
      </c>
      <c r="G1" s="97" t="s">
        <v>125</v>
      </c>
      <c r="H1" s="97" t="s">
        <v>126</v>
      </c>
      <c r="I1" s="97" t="s">
        <v>1409</v>
      </c>
      <c r="J1" s="97" t="s">
        <v>128</v>
      </c>
      <c r="K1" s="97" t="s">
        <v>129</v>
      </c>
      <c r="L1" s="97" t="s">
        <v>1410</v>
      </c>
      <c r="M1" s="97" t="s">
        <v>371</v>
      </c>
      <c r="N1" s="97" t="s">
        <v>135</v>
      </c>
      <c r="O1" s="97" t="s">
        <v>136</v>
      </c>
      <c r="P1" s="97" t="s">
        <v>137</v>
      </c>
      <c r="Q1" s="97" t="s">
        <v>1411</v>
      </c>
      <c r="R1" s="97" t="s">
        <v>1412</v>
      </c>
      <c r="S1" s="97" t="s">
        <v>1413</v>
      </c>
      <c r="T1" s="97" t="s">
        <v>1414</v>
      </c>
      <c r="U1" s="97" t="s">
        <v>143</v>
      </c>
      <c r="V1" s="97" t="s">
        <v>144</v>
      </c>
      <c r="W1" s="97" t="s">
        <v>1572</v>
      </c>
      <c r="X1" s="97" t="s">
        <v>1574</v>
      </c>
      <c r="Y1" s="97" t="s">
        <v>146</v>
      </c>
      <c r="Z1" s="97" t="s">
        <v>147</v>
      </c>
      <c r="AA1" s="99" t="s">
        <v>148</v>
      </c>
      <c r="AB1" s="99" t="s">
        <v>149</v>
      </c>
      <c r="AC1" s="99" t="s">
        <v>1098</v>
      </c>
      <c r="AD1" s="100" t="s">
        <v>150</v>
      </c>
      <c r="AE1" s="99" t="s">
        <v>1415</v>
      </c>
      <c r="AF1" s="99" t="s">
        <v>152</v>
      </c>
      <c r="AG1" s="99" t="s">
        <v>1416</v>
      </c>
      <c r="AH1" s="97" t="s">
        <v>154</v>
      </c>
      <c r="AI1" s="101" t="s">
        <v>156</v>
      </c>
      <c r="AJ1" s="102" t="s">
        <v>157</v>
      </c>
      <c r="AK1" s="102" t="s">
        <v>158</v>
      </c>
      <c r="AL1" s="102" t="s">
        <v>1417</v>
      </c>
      <c r="AM1" s="97" t="s">
        <v>160</v>
      </c>
      <c r="AN1" s="201" t="s">
        <v>161</v>
      </c>
    </row>
    <row r="2" spans="1:40" s="77" customFormat="1" ht="209.4" customHeight="1" x14ac:dyDescent="0.3">
      <c r="A2" s="78" t="s">
        <v>1418</v>
      </c>
      <c r="B2" s="78" t="s">
        <v>163</v>
      </c>
      <c r="C2" s="78">
        <v>10013998040</v>
      </c>
      <c r="D2" s="78" t="s">
        <v>1419</v>
      </c>
      <c r="E2" s="78" t="s">
        <v>1420</v>
      </c>
      <c r="F2" s="79">
        <v>42958</v>
      </c>
      <c r="G2" s="80">
        <v>44054</v>
      </c>
      <c r="H2" s="77">
        <v>20.74</v>
      </c>
      <c r="J2" s="78" t="s">
        <v>222</v>
      </c>
      <c r="K2" s="78" t="s">
        <v>361</v>
      </c>
      <c r="L2" s="78" t="s">
        <v>169</v>
      </c>
      <c r="M2" s="78"/>
      <c r="N2" s="78" t="s">
        <v>240</v>
      </c>
      <c r="O2" s="77" t="s">
        <v>397</v>
      </c>
      <c r="P2" s="78">
        <v>210</v>
      </c>
      <c r="Q2" s="78"/>
      <c r="R2" s="78">
        <v>62</v>
      </c>
      <c r="S2" s="78">
        <v>148</v>
      </c>
      <c r="T2" s="78">
        <f t="shared" ref="T2:T4" si="0">P2-S2</f>
        <v>62</v>
      </c>
      <c r="U2" s="78" t="s">
        <v>178</v>
      </c>
      <c r="V2" s="78" t="s">
        <v>148</v>
      </c>
      <c r="W2" s="78"/>
      <c r="X2" s="77">
        <v>0</v>
      </c>
      <c r="Y2" s="78">
        <v>23</v>
      </c>
      <c r="Z2" s="77">
        <v>30</v>
      </c>
      <c r="AA2" s="77">
        <v>9</v>
      </c>
      <c r="AD2" s="32">
        <f>SUM(W2+X2+Y2+Z2+AA2+AB2+AC2)</f>
        <v>62</v>
      </c>
      <c r="AE2" s="77">
        <v>0</v>
      </c>
      <c r="AF2" s="77">
        <v>0</v>
      </c>
      <c r="AG2" s="77">
        <v>0</v>
      </c>
      <c r="AH2" s="77" t="s">
        <v>180</v>
      </c>
      <c r="AJ2" s="33">
        <v>55</v>
      </c>
      <c r="AK2" s="33">
        <v>32</v>
      </c>
      <c r="AL2" s="33">
        <v>61</v>
      </c>
      <c r="AM2" s="77" t="s">
        <v>1579</v>
      </c>
      <c r="AN2" s="77">
        <v>81</v>
      </c>
    </row>
    <row r="3" spans="1:40" s="77" customFormat="1" ht="78" customHeight="1" x14ac:dyDescent="0.3">
      <c r="A3" s="78" t="s">
        <v>1421</v>
      </c>
      <c r="B3" s="78" t="s">
        <v>163</v>
      </c>
      <c r="C3" s="131"/>
      <c r="D3" s="78" t="s">
        <v>1422</v>
      </c>
      <c r="E3" s="78" t="s">
        <v>1423</v>
      </c>
      <c r="F3" s="79">
        <v>42860</v>
      </c>
      <c r="G3" s="80">
        <v>43956</v>
      </c>
      <c r="H3" s="77">
        <v>14.41</v>
      </c>
      <c r="J3" s="78" t="s">
        <v>222</v>
      </c>
      <c r="K3" s="78" t="s">
        <v>361</v>
      </c>
      <c r="L3" s="78" t="s">
        <v>169</v>
      </c>
      <c r="M3" s="78"/>
      <c r="N3" s="78" t="s">
        <v>240</v>
      </c>
      <c r="O3" s="77" t="s">
        <v>186</v>
      </c>
      <c r="P3" s="78">
        <v>180</v>
      </c>
      <c r="Q3" s="78"/>
      <c r="R3" s="78"/>
      <c r="S3" s="78">
        <v>180</v>
      </c>
      <c r="T3" s="78">
        <f t="shared" si="0"/>
        <v>0</v>
      </c>
      <c r="U3" s="78" t="s">
        <v>178</v>
      </c>
      <c r="V3" s="78" t="s">
        <v>179</v>
      </c>
      <c r="W3" s="78">
        <v>0</v>
      </c>
      <c r="X3" s="77">
        <v>0</v>
      </c>
      <c r="Y3" s="77">
        <v>0</v>
      </c>
      <c r="Z3" s="77">
        <v>0</v>
      </c>
      <c r="AA3" s="77">
        <v>0</v>
      </c>
      <c r="AD3" s="32">
        <f t="shared" ref="AD3:AD12" si="1">SUM(W3+X3+Y3+Z3+AA3+AB3+AC3)</f>
        <v>0</v>
      </c>
      <c r="AE3" s="77">
        <v>0</v>
      </c>
      <c r="AF3" s="77">
        <v>0</v>
      </c>
      <c r="AG3" s="77">
        <v>0</v>
      </c>
      <c r="AH3" s="77" t="s">
        <v>398</v>
      </c>
      <c r="AI3" s="77">
        <v>70</v>
      </c>
      <c r="AJ3" s="78">
        <v>53</v>
      </c>
      <c r="AK3" s="78">
        <v>57</v>
      </c>
      <c r="AL3" s="78"/>
      <c r="AM3" s="77" t="s">
        <v>186</v>
      </c>
    </row>
    <row r="4" spans="1:40" s="77" customFormat="1" ht="280.5" customHeight="1" x14ac:dyDescent="0.3">
      <c r="A4" s="81" t="s">
        <v>1424</v>
      </c>
      <c r="B4" s="77" t="s">
        <v>1425</v>
      </c>
      <c r="C4" s="132">
        <v>10014000849</v>
      </c>
      <c r="D4" s="77" t="s">
        <v>1426</v>
      </c>
      <c r="E4" s="77" t="s">
        <v>1427</v>
      </c>
      <c r="F4" s="80" t="s">
        <v>1428</v>
      </c>
      <c r="G4" s="80" t="s">
        <v>1429</v>
      </c>
      <c r="H4" s="77">
        <v>94.29</v>
      </c>
      <c r="J4" s="77" t="s">
        <v>1430</v>
      </c>
      <c r="K4" s="77" t="s">
        <v>1431</v>
      </c>
      <c r="L4" s="78" t="s">
        <v>169</v>
      </c>
      <c r="O4" s="77" t="s">
        <v>481</v>
      </c>
      <c r="P4" s="82">
        <v>1138</v>
      </c>
      <c r="Q4" s="82"/>
      <c r="R4" s="82"/>
      <c r="S4" s="82"/>
      <c r="T4" s="78">
        <f t="shared" si="0"/>
        <v>1138</v>
      </c>
      <c r="U4" s="77" t="s">
        <v>178</v>
      </c>
      <c r="V4" s="77" t="s">
        <v>1432</v>
      </c>
      <c r="W4" s="77">
        <v>0</v>
      </c>
      <c r="X4" s="77">
        <v>0</v>
      </c>
      <c r="Y4" s="77">
        <v>0</v>
      </c>
      <c r="Z4" s="77">
        <v>37</v>
      </c>
      <c r="AA4" s="77">
        <v>50</v>
      </c>
      <c r="AB4" s="77">
        <v>50</v>
      </c>
      <c r="AC4" s="77">
        <v>50</v>
      </c>
      <c r="AD4" s="32">
        <f t="shared" si="1"/>
        <v>187</v>
      </c>
      <c r="AE4" s="77">
        <v>50</v>
      </c>
      <c r="AF4" s="77">
        <v>50</v>
      </c>
      <c r="AG4" s="77">
        <v>50</v>
      </c>
      <c r="AH4" s="77" t="s">
        <v>398</v>
      </c>
      <c r="AM4" s="81" t="s">
        <v>1582</v>
      </c>
      <c r="AN4" s="77">
        <v>341</v>
      </c>
    </row>
    <row r="5" spans="1:40" s="77" customFormat="1" ht="88.5" customHeight="1" x14ac:dyDescent="0.3">
      <c r="A5" s="77" t="s">
        <v>1433</v>
      </c>
      <c r="B5" s="77" t="s">
        <v>163</v>
      </c>
      <c r="C5" s="132"/>
      <c r="D5" s="77" t="s">
        <v>1434</v>
      </c>
      <c r="E5" s="77" t="s">
        <v>1435</v>
      </c>
      <c r="F5" s="83">
        <v>42871</v>
      </c>
      <c r="G5" s="80">
        <v>43967</v>
      </c>
      <c r="H5" s="77">
        <v>6.48</v>
      </c>
      <c r="J5" s="77" t="s">
        <v>1436</v>
      </c>
      <c r="K5" s="77" t="s">
        <v>308</v>
      </c>
      <c r="L5" s="78" t="s">
        <v>169</v>
      </c>
      <c r="N5" s="77" t="s">
        <v>240</v>
      </c>
      <c r="O5" s="77" t="s">
        <v>186</v>
      </c>
      <c r="P5" s="77">
        <v>145</v>
      </c>
      <c r="R5" s="77">
        <v>0</v>
      </c>
      <c r="S5" s="77">
        <v>145</v>
      </c>
      <c r="T5" s="78">
        <v>0</v>
      </c>
      <c r="U5" s="77" t="s">
        <v>178</v>
      </c>
      <c r="V5" s="77" t="s">
        <v>179</v>
      </c>
      <c r="W5" s="77">
        <v>0</v>
      </c>
      <c r="X5" s="77">
        <v>0</v>
      </c>
      <c r="Y5" s="77">
        <v>0</v>
      </c>
      <c r="Z5" s="77">
        <v>0</v>
      </c>
      <c r="AA5" s="77">
        <v>0</v>
      </c>
      <c r="AD5" s="32">
        <f t="shared" si="1"/>
        <v>0</v>
      </c>
      <c r="AH5" s="77" t="s">
        <v>398</v>
      </c>
      <c r="AI5" s="77">
        <v>51</v>
      </c>
      <c r="AJ5" s="77">
        <v>62</v>
      </c>
      <c r="AK5" s="77">
        <v>32</v>
      </c>
      <c r="AM5" s="77" t="s">
        <v>186</v>
      </c>
    </row>
    <row r="6" spans="1:40" s="77" customFormat="1" ht="125.25" customHeight="1" x14ac:dyDescent="0.3">
      <c r="A6" s="77" t="s">
        <v>1437</v>
      </c>
      <c r="C6" s="132">
        <v>10014000288</v>
      </c>
      <c r="D6" s="77" t="s">
        <v>1438</v>
      </c>
      <c r="E6" s="77" t="s">
        <v>1439</v>
      </c>
      <c r="F6" s="83">
        <v>43909</v>
      </c>
      <c r="G6" s="80">
        <v>44639</v>
      </c>
      <c r="H6" s="77">
        <v>74.89</v>
      </c>
      <c r="J6" s="77" t="s">
        <v>545</v>
      </c>
      <c r="K6" s="77" t="s">
        <v>646</v>
      </c>
      <c r="L6" s="78" t="s">
        <v>169</v>
      </c>
      <c r="O6" s="77" t="s">
        <v>481</v>
      </c>
      <c r="P6" s="77">
        <v>350</v>
      </c>
      <c r="S6" s="77">
        <v>46</v>
      </c>
      <c r="T6" s="78">
        <v>304</v>
      </c>
      <c r="U6" s="77" t="s">
        <v>178</v>
      </c>
      <c r="V6" s="77" t="s">
        <v>1440</v>
      </c>
      <c r="W6" s="77">
        <v>0</v>
      </c>
      <c r="Y6" s="77">
        <v>25</v>
      </c>
      <c r="Z6" s="77">
        <v>25</v>
      </c>
      <c r="AA6" s="77">
        <v>25</v>
      </c>
      <c r="AB6" s="77">
        <v>25</v>
      </c>
      <c r="AC6" s="77">
        <v>25</v>
      </c>
      <c r="AD6" s="32">
        <f t="shared" si="1"/>
        <v>125</v>
      </c>
      <c r="AE6" s="77">
        <v>30</v>
      </c>
      <c r="AF6" s="77">
        <v>30</v>
      </c>
      <c r="AG6" s="77">
        <v>30</v>
      </c>
      <c r="AH6" s="77" t="s">
        <v>398</v>
      </c>
      <c r="AL6" s="77">
        <v>46</v>
      </c>
      <c r="AM6" s="77" t="s">
        <v>1585</v>
      </c>
    </row>
    <row r="7" spans="1:40" s="77" customFormat="1" ht="166.95" customHeight="1" x14ac:dyDescent="0.3">
      <c r="A7" s="77" t="s">
        <v>1441</v>
      </c>
      <c r="C7" s="132">
        <v>10014000288</v>
      </c>
      <c r="D7" s="77" t="s">
        <v>1442</v>
      </c>
      <c r="E7" s="77" t="s">
        <v>1439</v>
      </c>
      <c r="F7" s="83" t="s">
        <v>1443</v>
      </c>
      <c r="G7" s="80" t="s">
        <v>1444</v>
      </c>
      <c r="H7" s="77">
        <v>74.89</v>
      </c>
      <c r="J7" s="77" t="s">
        <v>545</v>
      </c>
      <c r="K7" s="77" t="s">
        <v>646</v>
      </c>
      <c r="L7" s="78" t="s">
        <v>169</v>
      </c>
      <c r="N7" s="77" t="s">
        <v>240</v>
      </c>
      <c r="O7" s="77" t="s">
        <v>397</v>
      </c>
      <c r="P7" s="77">
        <v>606</v>
      </c>
      <c r="R7" s="77">
        <v>58</v>
      </c>
      <c r="S7" s="77">
        <v>273</v>
      </c>
      <c r="T7" s="78">
        <v>333</v>
      </c>
      <c r="U7" s="77" t="s">
        <v>178</v>
      </c>
      <c r="V7" s="77" t="s">
        <v>1440</v>
      </c>
      <c r="Y7" s="77">
        <v>95</v>
      </c>
      <c r="Z7" s="77">
        <v>95</v>
      </c>
      <c r="AA7" s="77">
        <v>95</v>
      </c>
      <c r="AB7" s="77">
        <v>48</v>
      </c>
      <c r="AD7" s="32">
        <v>333</v>
      </c>
      <c r="AH7" s="77" t="s">
        <v>180</v>
      </c>
      <c r="AI7" s="77">
        <v>5</v>
      </c>
      <c r="AJ7" s="77">
        <v>45</v>
      </c>
      <c r="AK7" s="77">
        <v>111</v>
      </c>
      <c r="AL7" s="77">
        <v>91</v>
      </c>
      <c r="AM7" s="77" t="s">
        <v>1586</v>
      </c>
      <c r="AN7" s="77">
        <v>166</v>
      </c>
    </row>
    <row r="8" spans="1:40" s="77" customFormat="1" ht="44.4" customHeight="1" x14ac:dyDescent="0.3">
      <c r="A8" s="198" t="s">
        <v>1445</v>
      </c>
      <c r="B8" s="198"/>
      <c r="C8" s="199">
        <v>10014000363</v>
      </c>
      <c r="D8" s="200" t="s">
        <v>1446</v>
      </c>
      <c r="F8" s="83"/>
      <c r="G8" s="31"/>
      <c r="H8" s="77">
        <v>17.77</v>
      </c>
      <c r="J8" s="77" t="s">
        <v>545</v>
      </c>
      <c r="K8" s="77" t="s">
        <v>646</v>
      </c>
      <c r="L8" s="78" t="s">
        <v>169</v>
      </c>
      <c r="O8" s="77" t="s">
        <v>481</v>
      </c>
      <c r="P8" s="77">
        <v>320</v>
      </c>
      <c r="T8" s="77">
        <v>320</v>
      </c>
      <c r="U8" s="77" t="s">
        <v>178</v>
      </c>
      <c r="AA8" s="77">
        <v>0</v>
      </c>
      <c r="AD8" s="32">
        <f t="shared" si="1"/>
        <v>0</v>
      </c>
      <c r="AE8" s="77">
        <v>0</v>
      </c>
      <c r="AH8" s="77" t="s">
        <v>180</v>
      </c>
      <c r="AM8" s="77" t="s">
        <v>1577</v>
      </c>
    </row>
    <row r="9" spans="1:40" s="77" customFormat="1" ht="46.95" customHeight="1" x14ac:dyDescent="0.3">
      <c r="A9" s="77" t="s">
        <v>1447</v>
      </c>
      <c r="C9" s="132"/>
      <c r="D9" s="84" t="s">
        <v>1448</v>
      </c>
      <c r="F9" s="83"/>
      <c r="G9" s="31"/>
      <c r="H9" s="77">
        <v>3.03</v>
      </c>
      <c r="J9" s="77" t="s">
        <v>71</v>
      </c>
      <c r="K9" s="77" t="s">
        <v>268</v>
      </c>
      <c r="L9" s="78" t="s">
        <v>169</v>
      </c>
      <c r="O9" s="77" t="s">
        <v>481</v>
      </c>
      <c r="P9" s="77">
        <v>0</v>
      </c>
      <c r="T9" s="77">
        <v>0</v>
      </c>
      <c r="U9" s="77" t="s">
        <v>171</v>
      </c>
      <c r="V9" s="77" t="s">
        <v>1449</v>
      </c>
      <c r="AD9" s="32">
        <f t="shared" si="1"/>
        <v>0</v>
      </c>
      <c r="AH9" s="77" t="s">
        <v>1450</v>
      </c>
      <c r="AM9" s="77" t="s">
        <v>1578</v>
      </c>
    </row>
    <row r="10" spans="1:40" s="77" customFormat="1" ht="138.6" customHeight="1" x14ac:dyDescent="0.3">
      <c r="A10" s="77" t="s">
        <v>1451</v>
      </c>
      <c r="C10" s="132">
        <v>10014002513</v>
      </c>
      <c r="D10" s="84" t="s">
        <v>1452</v>
      </c>
      <c r="E10" s="77" t="s">
        <v>1453</v>
      </c>
      <c r="F10" s="83">
        <v>44186</v>
      </c>
      <c r="G10" s="104">
        <v>45281</v>
      </c>
      <c r="H10" s="77">
        <v>7.6</v>
      </c>
      <c r="J10" s="77" t="s">
        <v>222</v>
      </c>
      <c r="K10" s="77" t="s">
        <v>361</v>
      </c>
      <c r="L10" s="78" t="s">
        <v>169</v>
      </c>
      <c r="O10" s="77" t="s">
        <v>170</v>
      </c>
      <c r="P10" s="77">
        <v>90</v>
      </c>
      <c r="R10" s="77">
        <v>10</v>
      </c>
      <c r="S10" s="77">
        <v>6</v>
      </c>
      <c r="T10" s="77">
        <v>84</v>
      </c>
      <c r="U10" s="77" t="s">
        <v>178</v>
      </c>
      <c r="Y10" s="77">
        <v>30</v>
      </c>
      <c r="Z10" s="77">
        <v>30</v>
      </c>
      <c r="AA10" s="77">
        <v>20</v>
      </c>
      <c r="AB10" s="77">
        <v>7</v>
      </c>
      <c r="AD10" s="32">
        <f t="shared" si="1"/>
        <v>87</v>
      </c>
      <c r="AE10" s="77">
        <v>0</v>
      </c>
      <c r="AH10" s="77" t="s">
        <v>180</v>
      </c>
      <c r="AL10" s="77">
        <v>3</v>
      </c>
      <c r="AM10" s="77" t="s">
        <v>1581</v>
      </c>
      <c r="AN10" s="77">
        <v>36</v>
      </c>
    </row>
    <row r="11" spans="1:40" s="77" customFormat="1" ht="115.5" customHeight="1" x14ac:dyDescent="0.3">
      <c r="A11" s="77" t="s">
        <v>1454</v>
      </c>
      <c r="C11" s="132"/>
      <c r="D11" s="84" t="s">
        <v>1455</v>
      </c>
      <c r="E11" s="77" t="s">
        <v>1456</v>
      </c>
      <c r="F11" s="85">
        <v>43003</v>
      </c>
      <c r="G11" s="86">
        <v>43733</v>
      </c>
      <c r="H11" s="77">
        <v>3.4</v>
      </c>
      <c r="J11" s="77" t="s">
        <v>71</v>
      </c>
      <c r="K11" s="77" t="s">
        <v>308</v>
      </c>
      <c r="L11" s="78" t="s">
        <v>169</v>
      </c>
      <c r="N11" s="77" t="s">
        <v>240</v>
      </c>
      <c r="O11" s="77" t="s">
        <v>186</v>
      </c>
      <c r="P11" s="77">
        <v>84</v>
      </c>
      <c r="S11" s="77">
        <v>84</v>
      </c>
      <c r="T11" s="77">
        <v>0</v>
      </c>
      <c r="U11" s="77" t="s">
        <v>178</v>
      </c>
      <c r="AD11" s="32">
        <f t="shared" si="1"/>
        <v>0</v>
      </c>
      <c r="AE11" s="77">
        <v>0</v>
      </c>
      <c r="AI11" s="77">
        <v>20</v>
      </c>
      <c r="AJ11" s="77">
        <v>64</v>
      </c>
      <c r="AM11" s="77" t="s">
        <v>186</v>
      </c>
    </row>
    <row r="12" spans="1:40" s="77" customFormat="1" ht="115.5" customHeight="1" x14ac:dyDescent="0.3">
      <c r="A12" s="77" t="s">
        <v>1457</v>
      </c>
      <c r="C12" s="132">
        <v>10013998632</v>
      </c>
      <c r="D12" s="87" t="s">
        <v>1458</v>
      </c>
      <c r="E12" s="87" t="s">
        <v>1459</v>
      </c>
      <c r="F12" s="88">
        <v>42772</v>
      </c>
      <c r="G12" s="89">
        <v>43502</v>
      </c>
      <c r="H12" s="77">
        <v>2.86</v>
      </c>
      <c r="J12" s="77" t="s">
        <v>545</v>
      </c>
      <c r="K12" s="77" t="s">
        <v>646</v>
      </c>
      <c r="L12" s="78" t="s">
        <v>169</v>
      </c>
      <c r="N12" s="77" t="s">
        <v>240</v>
      </c>
      <c r="O12" s="77" t="s">
        <v>186</v>
      </c>
      <c r="P12" s="77">
        <v>108</v>
      </c>
      <c r="Q12" s="77">
        <v>3</v>
      </c>
      <c r="S12" s="77">
        <v>108</v>
      </c>
      <c r="T12" s="77">
        <v>0</v>
      </c>
      <c r="U12" s="77" t="s">
        <v>178</v>
      </c>
      <c r="AD12" s="32">
        <f t="shared" si="1"/>
        <v>0</v>
      </c>
      <c r="AE12" s="77">
        <v>0</v>
      </c>
      <c r="AI12" s="77">
        <v>63</v>
      </c>
      <c r="AJ12" s="77">
        <v>45</v>
      </c>
      <c r="AM12" s="77" t="s">
        <v>186</v>
      </c>
    </row>
    <row r="13" spans="1:40" ht="81.75" customHeight="1" x14ac:dyDescent="0.3">
      <c r="A13" s="91" t="s">
        <v>1406</v>
      </c>
      <c r="B13" s="91"/>
      <c r="C13" s="133"/>
      <c r="D13" s="91"/>
      <c r="E13" s="91"/>
      <c r="F13" s="92"/>
      <c r="G13" s="91"/>
      <c r="H13" s="91"/>
      <c r="I13" s="91"/>
      <c r="J13" s="91"/>
      <c r="K13" s="93"/>
      <c r="L13" s="93"/>
      <c r="M13" s="93"/>
      <c r="N13" s="93"/>
      <c r="O13" s="93"/>
      <c r="P13" s="93">
        <f>SUM(P2:P12)</f>
        <v>3231</v>
      </c>
      <c r="Q13" s="93"/>
      <c r="R13" s="93"/>
      <c r="S13" s="93">
        <f>SUM(S2:S12)</f>
        <v>990</v>
      </c>
      <c r="T13" s="93">
        <f>SUM(T2:T12)</f>
        <v>2241</v>
      </c>
      <c r="U13" s="93"/>
      <c r="V13" s="93"/>
      <c r="W13" s="93">
        <f t="shared" ref="W13:AB13" si="2">SUM(W2:W12)</f>
        <v>0</v>
      </c>
      <c r="X13" s="93">
        <f t="shared" si="2"/>
        <v>0</v>
      </c>
      <c r="Y13" s="93">
        <f t="shared" si="2"/>
        <v>173</v>
      </c>
      <c r="Z13" s="93">
        <f t="shared" si="2"/>
        <v>217</v>
      </c>
      <c r="AA13" s="93">
        <f t="shared" si="2"/>
        <v>199</v>
      </c>
      <c r="AB13" s="93">
        <f t="shared" si="2"/>
        <v>130</v>
      </c>
      <c r="AC13" s="93">
        <f>SUM(AC2:AC12)</f>
        <v>75</v>
      </c>
      <c r="AD13" s="94">
        <f>SUM(AD2:AD12)</f>
        <v>794</v>
      </c>
      <c r="AE13" s="93">
        <f>SUM(AE2:AE12)</f>
        <v>80</v>
      </c>
      <c r="AF13" s="93">
        <f>SUM(AF2:AF12)</f>
        <v>80</v>
      </c>
      <c r="AG13" s="93">
        <f>SUM(AG2:AG12)</f>
        <v>80</v>
      </c>
      <c r="AH13" s="93"/>
      <c r="AI13" s="91">
        <f>SUM(AI1:AI12)</f>
        <v>209</v>
      </c>
      <c r="AJ13" s="91">
        <f>SUM(AJ2:AJ12)</f>
        <v>324</v>
      </c>
      <c r="AK13" s="93">
        <f>SUM(AK1:AK12)</f>
        <v>232</v>
      </c>
      <c r="AL13" s="93">
        <f>SUM(AL2:AL12)</f>
        <v>201</v>
      </c>
      <c r="AM13" s="91"/>
      <c r="AN13" s="33">
        <f>SUM(AN2:AN12)</f>
        <v>624</v>
      </c>
    </row>
    <row r="14" spans="1:40" ht="13.8" x14ac:dyDescent="0.3">
      <c r="AE14" s="33"/>
      <c r="AF14" s="33"/>
      <c r="AG14" s="33"/>
    </row>
    <row r="15" spans="1:40" ht="13.8" x14ac:dyDescent="0.3">
      <c r="AE15" s="33"/>
      <c r="AF15" s="33"/>
      <c r="AG15" s="33"/>
    </row>
    <row r="16" spans="1:40" ht="13.8" x14ac:dyDescent="0.3">
      <c r="AE16" s="33"/>
      <c r="AF16" s="33"/>
      <c r="AG16" s="33"/>
    </row>
    <row r="17" spans="31:33" ht="13.8" x14ac:dyDescent="0.3">
      <c r="AE17" s="33"/>
      <c r="AF17" s="33"/>
      <c r="AG17" s="33"/>
    </row>
    <row r="18" spans="31:33" ht="13.8" x14ac:dyDescent="0.3">
      <c r="AE18" s="33"/>
      <c r="AF18" s="33"/>
      <c r="AG18" s="33"/>
    </row>
    <row r="19" spans="31:33" ht="13.8" x14ac:dyDescent="0.3">
      <c r="AE19" s="33"/>
      <c r="AF19" s="33"/>
      <c r="AG19" s="33"/>
    </row>
    <row r="20" spans="31:33" ht="13.8" x14ac:dyDescent="0.3">
      <c r="AE20" s="33"/>
      <c r="AF20" s="33"/>
      <c r="AG20" s="33"/>
    </row>
    <row r="21" spans="31:33" ht="13.8" x14ac:dyDescent="0.3">
      <c r="AE21" s="33"/>
      <c r="AF21" s="33"/>
      <c r="AG21" s="33"/>
    </row>
    <row r="22" spans="31:33" ht="13.8" x14ac:dyDescent="0.3">
      <c r="AE22" s="33"/>
      <c r="AF22" s="33"/>
      <c r="AG22" s="33"/>
    </row>
    <row r="23" spans="31:33" ht="13.8" x14ac:dyDescent="0.3">
      <c r="AE23" s="33"/>
      <c r="AF23" s="33"/>
      <c r="AG23" s="33"/>
    </row>
    <row r="24" spans="31:33" ht="13.8" x14ac:dyDescent="0.3">
      <c r="AE24" s="33"/>
      <c r="AF24" s="33"/>
      <c r="AG24" s="33"/>
    </row>
    <row r="25" spans="31:33" ht="13.8" x14ac:dyDescent="0.3">
      <c r="AE25" s="33"/>
      <c r="AF25" s="33"/>
      <c r="AG25" s="33"/>
    </row>
    <row r="26" spans="31:33" ht="13.8" x14ac:dyDescent="0.3">
      <c r="AE26" s="33"/>
      <c r="AF26" s="33"/>
      <c r="AG26" s="33"/>
    </row>
    <row r="27" spans="31:33" ht="13.8" x14ac:dyDescent="0.3">
      <c r="AE27" s="33"/>
      <c r="AF27" s="33"/>
      <c r="AG27" s="33"/>
    </row>
    <row r="28" spans="31:33" ht="13.8" x14ac:dyDescent="0.3">
      <c r="AE28" s="33"/>
      <c r="AF28" s="33"/>
      <c r="AG28" s="33"/>
    </row>
    <row r="29" spans="31:33" ht="13.8" x14ac:dyDescent="0.3">
      <c r="AE29" s="33"/>
      <c r="AF29" s="33"/>
      <c r="AG29" s="33"/>
    </row>
    <row r="30" spans="31:33" ht="13.8" x14ac:dyDescent="0.3">
      <c r="AE30" s="33"/>
      <c r="AF30" s="33"/>
      <c r="AG30" s="33"/>
    </row>
    <row r="31" spans="31:33" ht="13.8" x14ac:dyDescent="0.3">
      <c r="AE31" s="33"/>
      <c r="AF31" s="33"/>
      <c r="AG31" s="33"/>
    </row>
    <row r="32" spans="31:33" ht="13.8" x14ac:dyDescent="0.3">
      <c r="AE32" s="33"/>
      <c r="AF32" s="33"/>
      <c r="AG32" s="33"/>
    </row>
    <row r="33" spans="31:33" ht="13.8" x14ac:dyDescent="0.3">
      <c r="AE33" s="33"/>
      <c r="AF33" s="33"/>
      <c r="AG33" s="33"/>
    </row>
    <row r="34" spans="31:33" ht="13.8" x14ac:dyDescent="0.3">
      <c r="AE34" s="33"/>
      <c r="AF34" s="33"/>
      <c r="AG34" s="33"/>
    </row>
    <row r="35" spans="31:33" ht="13.8" x14ac:dyDescent="0.3">
      <c r="AE35" s="33"/>
      <c r="AF35" s="33"/>
      <c r="AG35" s="33"/>
    </row>
    <row r="36" spans="31:33" ht="13.8" x14ac:dyDescent="0.3">
      <c r="AE36" s="33"/>
      <c r="AF36" s="33"/>
      <c r="AG36" s="33"/>
    </row>
    <row r="37" spans="31:33" ht="13.8" x14ac:dyDescent="0.3">
      <c r="AE37" s="33"/>
      <c r="AF37" s="33"/>
      <c r="AG37" s="33"/>
    </row>
    <row r="38" spans="31:33" ht="13.8" x14ac:dyDescent="0.3">
      <c r="AE38" s="33"/>
      <c r="AF38" s="33"/>
      <c r="AG38" s="33"/>
    </row>
    <row r="39" spans="31:33" ht="13.8" x14ac:dyDescent="0.3">
      <c r="AE39" s="33"/>
      <c r="AF39" s="33"/>
      <c r="AG39" s="33"/>
    </row>
    <row r="40" spans="31:33" ht="13.8" x14ac:dyDescent="0.3">
      <c r="AE40" s="33"/>
      <c r="AF40" s="33"/>
      <c r="AG40" s="33"/>
    </row>
    <row r="41" spans="31:33" ht="13.8" x14ac:dyDescent="0.3">
      <c r="AE41" s="33"/>
      <c r="AF41" s="33"/>
      <c r="AG41" s="33"/>
    </row>
    <row r="42" spans="31:33" ht="13.8" x14ac:dyDescent="0.3">
      <c r="AE42" s="33"/>
      <c r="AF42" s="33"/>
      <c r="AG42" s="33"/>
    </row>
    <row r="43" spans="31:33" ht="13.8" x14ac:dyDescent="0.3">
      <c r="AE43" s="33"/>
      <c r="AF43" s="33"/>
      <c r="AG43" s="33"/>
    </row>
    <row r="44" spans="31:33" ht="13.8" x14ac:dyDescent="0.3">
      <c r="AE44" s="33"/>
      <c r="AF44" s="33"/>
      <c r="AG44" s="33"/>
    </row>
    <row r="45" spans="31:33" ht="13.8" x14ac:dyDescent="0.3">
      <c r="AE45" s="33"/>
      <c r="AF45" s="33"/>
      <c r="AG45" s="33"/>
    </row>
    <row r="46" spans="31:33" ht="13.8" x14ac:dyDescent="0.3">
      <c r="AE46" s="33"/>
      <c r="AF46" s="33"/>
      <c r="AG46" s="33"/>
    </row>
    <row r="47" spans="31:33" ht="13.8" x14ac:dyDescent="0.3">
      <c r="AE47" s="33"/>
      <c r="AF47" s="33"/>
      <c r="AG47" s="33"/>
    </row>
    <row r="48" spans="31:33" ht="13.8" x14ac:dyDescent="0.3">
      <c r="AE48" s="33"/>
      <c r="AF48" s="33"/>
      <c r="AG48" s="33"/>
    </row>
    <row r="49" spans="31:33" ht="13.8" x14ac:dyDescent="0.3">
      <c r="AE49" s="33"/>
      <c r="AF49" s="33"/>
      <c r="AG49" s="33"/>
    </row>
    <row r="50" spans="31:33" ht="13.8" x14ac:dyDescent="0.3">
      <c r="AE50" s="33"/>
      <c r="AF50" s="33"/>
      <c r="AG50" s="33"/>
    </row>
    <row r="51" spans="31:33" ht="13.8" x14ac:dyDescent="0.3">
      <c r="AE51" s="33"/>
      <c r="AF51" s="33"/>
      <c r="AG51" s="33"/>
    </row>
    <row r="52" spans="31:33" ht="13.8" x14ac:dyDescent="0.3">
      <c r="AE52" s="33"/>
      <c r="AF52" s="33"/>
      <c r="AG52" s="33"/>
    </row>
    <row r="53" spans="31:33" ht="13.8" x14ac:dyDescent="0.3">
      <c r="AE53" s="33"/>
      <c r="AF53" s="33"/>
      <c r="AG53" s="33"/>
    </row>
    <row r="54" spans="31:33" ht="13.8" x14ac:dyDescent="0.3">
      <c r="AE54" s="33"/>
      <c r="AF54" s="33"/>
      <c r="AG54" s="33"/>
    </row>
    <row r="55" spans="31:33" ht="13.8" x14ac:dyDescent="0.3">
      <c r="AE55" s="33"/>
      <c r="AF55" s="33"/>
      <c r="AG55" s="33"/>
    </row>
    <row r="56" spans="31:33" ht="13.8" x14ac:dyDescent="0.3">
      <c r="AE56" s="33"/>
      <c r="AF56" s="33"/>
      <c r="AG56" s="33"/>
    </row>
    <row r="57" spans="31:33" ht="13.8" x14ac:dyDescent="0.3">
      <c r="AE57" s="33"/>
      <c r="AF57" s="33"/>
      <c r="AG57" s="33"/>
    </row>
    <row r="58" spans="31:33" ht="13.8" x14ac:dyDescent="0.3">
      <c r="AE58" s="33"/>
      <c r="AF58" s="33"/>
      <c r="AG58" s="33"/>
    </row>
    <row r="59" spans="31:33" ht="13.8" x14ac:dyDescent="0.3">
      <c r="AE59" s="33"/>
      <c r="AF59" s="33"/>
      <c r="AG59" s="33"/>
    </row>
    <row r="60" spans="31:33" ht="13.8" x14ac:dyDescent="0.3">
      <c r="AE60" s="33"/>
      <c r="AF60" s="33"/>
      <c r="AG60" s="33"/>
    </row>
    <row r="61" spans="31:33" ht="13.8" x14ac:dyDescent="0.3">
      <c r="AE61" s="33"/>
      <c r="AF61" s="33"/>
      <c r="AG61" s="33"/>
    </row>
    <row r="62" spans="31:33" ht="13.8" x14ac:dyDescent="0.3">
      <c r="AE62" s="33"/>
      <c r="AF62" s="33"/>
      <c r="AG62" s="33"/>
    </row>
    <row r="63" spans="31:33" ht="13.8" x14ac:dyDescent="0.3">
      <c r="AE63" s="33"/>
      <c r="AF63" s="33"/>
      <c r="AG63" s="33"/>
    </row>
    <row r="64" spans="31:33" ht="13.8" x14ac:dyDescent="0.3">
      <c r="AE64" s="33"/>
      <c r="AF64" s="33"/>
      <c r="AG64" s="33"/>
    </row>
    <row r="65" spans="31:33" ht="13.8" x14ac:dyDescent="0.3">
      <c r="AE65" s="33"/>
      <c r="AF65" s="33"/>
      <c r="AG65" s="33"/>
    </row>
    <row r="66" spans="31:33" ht="13.8" x14ac:dyDescent="0.3">
      <c r="AE66" s="33"/>
      <c r="AF66" s="33"/>
      <c r="AG66" s="33"/>
    </row>
    <row r="67" spans="31:33" ht="13.8" x14ac:dyDescent="0.3">
      <c r="AE67" s="33"/>
      <c r="AF67" s="33"/>
      <c r="AG67" s="33"/>
    </row>
    <row r="68" spans="31:33" ht="13.8" x14ac:dyDescent="0.3">
      <c r="AE68" s="33"/>
      <c r="AF68" s="33"/>
      <c r="AG68" s="33"/>
    </row>
    <row r="69" spans="31:33" ht="13.8" x14ac:dyDescent="0.3">
      <c r="AE69" s="33"/>
      <c r="AF69" s="33"/>
      <c r="AG69" s="33"/>
    </row>
    <row r="70" spans="31:33" ht="13.8" x14ac:dyDescent="0.3">
      <c r="AE70" s="33"/>
      <c r="AF70" s="33"/>
      <c r="AG70" s="33"/>
    </row>
    <row r="71" spans="31:33" ht="13.8" x14ac:dyDescent="0.3">
      <c r="AE71" s="33"/>
      <c r="AF71" s="33"/>
      <c r="AG71" s="33"/>
    </row>
    <row r="72" spans="31:33" ht="13.8" x14ac:dyDescent="0.3">
      <c r="AE72" s="33"/>
      <c r="AF72" s="33"/>
      <c r="AG72" s="33"/>
    </row>
    <row r="73" spans="31:33" ht="13.8" x14ac:dyDescent="0.3">
      <c r="AE73" s="33"/>
      <c r="AF73" s="33"/>
      <c r="AG73" s="33"/>
    </row>
    <row r="74" spans="31:33" ht="13.8" x14ac:dyDescent="0.3">
      <c r="AE74" s="33"/>
      <c r="AF74" s="33"/>
      <c r="AG74" s="33"/>
    </row>
    <row r="75" spans="31:33" ht="13.8" x14ac:dyDescent="0.3">
      <c r="AE75" s="33"/>
      <c r="AF75" s="33"/>
      <c r="AG75" s="33"/>
    </row>
    <row r="76" spans="31:33" ht="13.8" x14ac:dyDescent="0.3">
      <c r="AE76" s="33"/>
      <c r="AF76" s="33"/>
      <c r="AG76" s="33"/>
    </row>
    <row r="77" spans="31:33" ht="13.8" x14ac:dyDescent="0.3">
      <c r="AE77" s="33"/>
      <c r="AF77" s="33"/>
      <c r="AG77" s="33"/>
    </row>
    <row r="78" spans="31:33" ht="13.8" x14ac:dyDescent="0.3">
      <c r="AE78" s="33"/>
      <c r="AF78" s="33"/>
      <c r="AG78" s="33"/>
    </row>
    <row r="79" spans="31:33" ht="13.8" x14ac:dyDescent="0.3">
      <c r="AE79" s="33"/>
      <c r="AF79" s="33"/>
      <c r="AG79" s="33"/>
    </row>
    <row r="80" spans="31:33" ht="13.8" x14ac:dyDescent="0.3">
      <c r="AE80" s="33"/>
      <c r="AF80" s="33"/>
      <c r="AG80" s="33"/>
    </row>
    <row r="81" spans="31:33" ht="13.8" x14ac:dyDescent="0.3">
      <c r="AE81" s="33"/>
      <c r="AF81" s="33"/>
      <c r="AG81" s="33"/>
    </row>
    <row r="82" spans="31:33" ht="13.8" x14ac:dyDescent="0.3">
      <c r="AE82" s="33"/>
      <c r="AF82" s="33"/>
      <c r="AG82" s="33"/>
    </row>
    <row r="83" spans="31:33" ht="13.8" x14ac:dyDescent="0.3">
      <c r="AE83" s="33"/>
      <c r="AF83" s="33"/>
      <c r="AG83" s="33"/>
    </row>
    <row r="84" spans="31:33" ht="13.8" x14ac:dyDescent="0.3">
      <c r="AE84" s="33"/>
      <c r="AF84" s="33"/>
      <c r="AG84" s="33"/>
    </row>
    <row r="85" spans="31:33" ht="13.8" x14ac:dyDescent="0.3">
      <c r="AE85" s="33"/>
      <c r="AF85" s="33"/>
      <c r="AG85" s="33"/>
    </row>
    <row r="86" spans="31:33" ht="13.8" x14ac:dyDescent="0.3">
      <c r="AE86" s="33"/>
      <c r="AF86" s="33"/>
      <c r="AG86" s="33"/>
    </row>
    <row r="87" spans="31:33" ht="13.8" x14ac:dyDescent="0.3">
      <c r="AE87" s="33"/>
      <c r="AF87" s="33"/>
      <c r="AG87" s="33"/>
    </row>
    <row r="88" spans="31:33" ht="13.8" x14ac:dyDescent="0.3">
      <c r="AE88" s="33"/>
      <c r="AF88" s="33"/>
      <c r="AG88" s="33"/>
    </row>
    <row r="89" spans="31:33" ht="13.8" x14ac:dyDescent="0.3">
      <c r="AE89" s="33"/>
      <c r="AF89" s="33"/>
      <c r="AG89" s="33"/>
    </row>
    <row r="90" spans="31:33" ht="13.8" x14ac:dyDescent="0.3">
      <c r="AE90" s="33"/>
      <c r="AF90" s="33"/>
      <c r="AG90" s="33"/>
    </row>
    <row r="91" spans="31:33" ht="13.8" x14ac:dyDescent="0.3">
      <c r="AE91" s="33"/>
      <c r="AF91" s="33"/>
      <c r="AG91" s="33"/>
    </row>
    <row r="92" spans="31:33" ht="13.8" x14ac:dyDescent="0.3">
      <c r="AE92" s="33"/>
      <c r="AF92" s="33"/>
      <c r="AG92" s="33"/>
    </row>
    <row r="93" spans="31:33" ht="13.8" x14ac:dyDescent="0.3">
      <c r="AE93" s="33"/>
      <c r="AF93" s="33"/>
      <c r="AG93" s="33"/>
    </row>
    <row r="94" spans="31:33" ht="13.8" x14ac:dyDescent="0.3">
      <c r="AE94" s="33"/>
      <c r="AF94" s="33"/>
      <c r="AG94" s="33"/>
    </row>
    <row r="95" spans="31:33" ht="13.8" x14ac:dyDescent="0.3">
      <c r="AE95" s="33"/>
      <c r="AF95" s="33"/>
      <c r="AG95" s="33"/>
    </row>
    <row r="96" spans="31:33" ht="13.8" x14ac:dyDescent="0.3">
      <c r="AE96" s="33"/>
      <c r="AF96" s="33"/>
      <c r="AG96" s="33"/>
    </row>
    <row r="97" spans="31:33" ht="13.8" x14ac:dyDescent="0.3">
      <c r="AE97" s="33"/>
      <c r="AF97" s="33"/>
      <c r="AG97" s="33"/>
    </row>
    <row r="98" spans="31:33" ht="13.8" x14ac:dyDescent="0.3">
      <c r="AE98" s="33"/>
      <c r="AF98" s="33"/>
      <c r="AG98" s="33"/>
    </row>
    <row r="99" spans="31:33" ht="13.8" x14ac:dyDescent="0.3">
      <c r="AE99" s="33"/>
      <c r="AF99" s="33"/>
      <c r="AG99" s="33"/>
    </row>
    <row r="100" spans="31:33" ht="13.8" x14ac:dyDescent="0.3">
      <c r="AE100" s="33"/>
      <c r="AF100" s="33"/>
      <c r="AG100" s="33"/>
    </row>
    <row r="101" spans="31:33" ht="13.8" x14ac:dyDescent="0.3">
      <c r="AE101" s="33"/>
      <c r="AF101" s="33"/>
      <c r="AG101" s="33"/>
    </row>
    <row r="102" spans="31:33" ht="13.8" x14ac:dyDescent="0.3">
      <c r="AE102" s="33"/>
      <c r="AF102" s="33"/>
      <c r="AG102" s="33"/>
    </row>
    <row r="103" spans="31:33" ht="13.8" x14ac:dyDescent="0.3">
      <c r="AE103" s="33"/>
      <c r="AF103" s="33"/>
      <c r="AG103" s="33"/>
    </row>
    <row r="104" spans="31:33" ht="13.8" x14ac:dyDescent="0.3">
      <c r="AE104" s="33"/>
      <c r="AF104" s="33"/>
      <c r="AG104" s="33"/>
    </row>
    <row r="105" spans="31:33" ht="13.8" x14ac:dyDescent="0.3">
      <c r="AE105" s="33"/>
      <c r="AF105" s="33"/>
      <c r="AG105" s="33"/>
    </row>
    <row r="106" spans="31:33" ht="13.8" x14ac:dyDescent="0.3">
      <c r="AE106" s="33"/>
      <c r="AF106" s="33"/>
      <c r="AG106" s="33"/>
    </row>
    <row r="107" spans="31:33" ht="13.8" x14ac:dyDescent="0.3">
      <c r="AE107" s="33"/>
      <c r="AF107" s="33"/>
      <c r="AG107" s="33"/>
    </row>
  </sheetData>
  <autoFilter ref="A1:AN107" xr:uid="{A088D266-A976-4C8E-9EA0-6CB2A16B7179}"/>
  <pageMargins left="0.7" right="0.7" top="0.75" bottom="0.75" header="0.3" footer="0.3"/>
  <pageSetup paperSize="9" orientation="portrait" horizontalDpi="4294967293" r:id="rId1"/>
  <ignoredErrors>
    <ignoredError sqref="AJ13:AK13" formula="1"/>
  </ignoredErrors>
  <legacyDrawing r:id="rId2"/>
  <extLst>
    <ext xmlns:x14="http://schemas.microsoft.com/office/spreadsheetml/2009/9/main" uri="{CCE6A557-97BC-4b89-ADB6-D9C93CAAB3DF}">
      <x14:dataValidations xmlns:xm="http://schemas.microsoft.com/office/excel/2006/main" xWindow="1297" yWindow="819" count="1">
        <x14:dataValidation type="list" allowBlank="1" showInputMessage="1" showErrorMessage="1" errorTitle="Select option" error="You must select an option from the drop down list" promptTitle="Instructions" prompt="Please select one of the options from the drop down list" xr:uid="{C9A12D44-6508-453D-B254-72FF65D533FE}">
          <x14:formula1>
            <xm:f>'P:\A_NEW FILING STRUCTURE\Local Planning Policy\Local Development Framework\Monitoring\AMR\AMR 2019-2020\5YHLS 19-20\[19-20 5YHLS v6.xlsx]Drop down menu'!#REF!</xm:f>
          </x14:formula1>
          <xm:sqref>AH2:AH6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87AA2-0C1C-45C8-B250-C66B9A2B7077}">
  <sheetPr>
    <tabColor rgb="FF92D050"/>
  </sheetPr>
  <dimension ref="A1:AV69"/>
  <sheetViews>
    <sheetView tabSelected="1" zoomScale="70" zoomScaleNormal="70" workbookViewId="0">
      <selection activeCell="O28" sqref="O28"/>
    </sheetView>
  </sheetViews>
  <sheetFormatPr defaultRowHeight="14.4" x14ac:dyDescent="0.3"/>
  <cols>
    <col min="1" max="1" width="29.33203125" customWidth="1"/>
    <col min="2" max="2" width="26.88671875" customWidth="1"/>
    <col min="3" max="3" width="10" customWidth="1"/>
    <col min="4" max="4" width="10.88671875" customWidth="1"/>
    <col min="5" max="5" width="10.6640625" customWidth="1"/>
    <col min="6" max="6" width="7" customWidth="1"/>
    <col min="7" max="8" width="9.33203125" customWidth="1"/>
    <col min="9" max="9" width="8.88671875" customWidth="1"/>
    <col min="10" max="10" width="13.5546875" customWidth="1"/>
    <col min="11" max="11" width="19.6640625" customWidth="1"/>
    <col min="13" max="14" width="8.88671875" customWidth="1"/>
    <col min="15" max="15" width="9.5546875" customWidth="1"/>
    <col min="16" max="16" width="9.5546875" bestFit="1" customWidth="1"/>
    <col min="18" max="18" width="18" customWidth="1"/>
    <col min="19" max="19" width="11.33203125" customWidth="1"/>
    <col min="21" max="21" width="25.5546875" customWidth="1"/>
    <col min="23" max="23" width="13" bestFit="1" customWidth="1"/>
    <col min="38" max="38" width="11.6640625" style="182" customWidth="1"/>
    <col min="40" max="40" width="8.88671875" style="178"/>
    <col min="48" max="48" width="8.88671875" style="181"/>
  </cols>
  <sheetData>
    <row r="1" spans="1:24" ht="15" thickBot="1" x14ac:dyDescent="0.35"/>
    <row r="2" spans="1:24" ht="15.6" thickTop="1" thickBot="1" x14ac:dyDescent="0.35">
      <c r="A2" s="144" t="s">
        <v>1460</v>
      </c>
      <c r="B2" s="145"/>
      <c r="C2" s="145" t="s">
        <v>1461</v>
      </c>
      <c r="D2" s="145"/>
      <c r="E2" s="145" t="s">
        <v>1462</v>
      </c>
      <c r="F2" s="145" t="s">
        <v>1463</v>
      </c>
      <c r="G2" s="145" t="s">
        <v>1464</v>
      </c>
      <c r="H2" s="145" t="s">
        <v>1465</v>
      </c>
      <c r="I2" s="145" t="s">
        <v>1466</v>
      </c>
      <c r="J2" s="145" t="s">
        <v>179</v>
      </c>
      <c r="K2" s="145" t="s">
        <v>145</v>
      </c>
      <c r="L2" s="145" t="s">
        <v>146</v>
      </c>
      <c r="M2" s="145" t="s">
        <v>147</v>
      </c>
      <c r="N2" s="145" t="s">
        <v>148</v>
      </c>
      <c r="O2" s="145" t="s">
        <v>149</v>
      </c>
      <c r="P2" s="145" t="s">
        <v>1098</v>
      </c>
      <c r="Q2" s="145" t="s">
        <v>1440</v>
      </c>
      <c r="R2" s="146" t="s">
        <v>1467</v>
      </c>
    </row>
    <row r="3" spans="1:24" ht="30" thickTop="1" thickBot="1" x14ac:dyDescent="0.35">
      <c r="A3" s="137" t="s">
        <v>1468</v>
      </c>
      <c r="B3" s="138"/>
      <c r="C3" s="138"/>
      <c r="D3" s="138"/>
      <c r="E3" s="138"/>
      <c r="F3" s="138"/>
      <c r="G3" s="138"/>
      <c r="H3" s="138"/>
      <c r="I3" s="138"/>
      <c r="J3" s="138"/>
      <c r="K3" s="138">
        <f>SUM(WIndfall!Z352+'Allocated sites'!X13)</f>
        <v>0</v>
      </c>
      <c r="L3" s="138">
        <f>SUM(WIndfall!AA352+'Allocated sites'!Y13)</f>
        <v>354</v>
      </c>
      <c r="M3" s="138">
        <f>SUM(WIndfall!AB352+'Allocated sites'!Z13)</f>
        <v>442</v>
      </c>
      <c r="N3" s="138">
        <f>SUM(WIndfall!AC352+'Allocated sites'!AA13)</f>
        <v>352</v>
      </c>
      <c r="O3" s="138">
        <f>SUM(WIndfall!AD352+'Allocated sites'!AB13)</f>
        <v>200</v>
      </c>
      <c r="P3" s="138">
        <f>SUM(WIndfall!AG352+'Allocated sites'!AE13)</f>
        <v>80</v>
      </c>
      <c r="Q3" s="138">
        <f>SUM(WIndfall!AH352+'Allocated sites'!AF13)</f>
        <v>80</v>
      </c>
      <c r="R3" s="139">
        <f>SUM(WIndfall!AI352+'Allocated sites'!AG13)</f>
        <v>80</v>
      </c>
      <c r="T3" s="160"/>
      <c r="U3" s="160"/>
      <c r="V3" s="160"/>
    </row>
    <row r="4" spans="1:24" ht="15.6" thickTop="1" thickBot="1" x14ac:dyDescent="0.35">
      <c r="A4" s="195" t="s">
        <v>1469</v>
      </c>
      <c r="B4" s="195">
        <v>4650</v>
      </c>
      <c r="C4" s="195">
        <v>69</v>
      </c>
      <c r="D4" s="195"/>
      <c r="E4" s="195">
        <v>230</v>
      </c>
      <c r="F4" s="195">
        <v>243</v>
      </c>
      <c r="G4" s="195">
        <v>166</v>
      </c>
      <c r="H4" s="195">
        <v>306</v>
      </c>
      <c r="I4" s="195">
        <v>462</v>
      </c>
      <c r="J4" s="195">
        <f>SUM(WIndfall!AM352+'Allocated sites'!AK13)</f>
        <v>426</v>
      </c>
      <c r="K4" s="195">
        <f>SUM(WIndfall!AN352+'Allocated sites'!AL13)</f>
        <v>330</v>
      </c>
      <c r="L4" s="111">
        <v>0</v>
      </c>
      <c r="M4" s="111">
        <v>0</v>
      </c>
      <c r="N4" s="111">
        <v>0</v>
      </c>
      <c r="O4" s="111">
        <v>0</v>
      </c>
      <c r="P4" s="111">
        <v>0</v>
      </c>
      <c r="Q4" s="111">
        <v>0</v>
      </c>
      <c r="R4" s="142">
        <v>0</v>
      </c>
    </row>
    <row r="5" spans="1:24" ht="15.6" thickTop="1" thickBot="1" x14ac:dyDescent="0.35">
      <c r="A5" s="111" t="s">
        <v>1470</v>
      </c>
      <c r="B5" s="111">
        <f>SUM(C4:K4)</f>
        <v>2232</v>
      </c>
      <c r="C5" s="111"/>
      <c r="D5" s="111"/>
      <c r="E5" s="111"/>
      <c r="F5" s="111"/>
      <c r="G5" s="111"/>
      <c r="H5" s="111"/>
      <c r="I5" s="111"/>
      <c r="J5" s="111"/>
      <c r="K5" s="111"/>
      <c r="L5" s="111"/>
      <c r="M5" s="111"/>
      <c r="N5" s="111"/>
      <c r="O5" s="111"/>
      <c r="P5" s="111"/>
      <c r="Q5" s="111"/>
      <c r="R5" s="111"/>
    </row>
    <row r="6" spans="1:24" ht="30" thickTop="1" thickBot="1" x14ac:dyDescent="0.35">
      <c r="A6" s="140" t="s">
        <v>1471</v>
      </c>
      <c r="B6" s="136">
        <f>SUM(C6:K6)</f>
        <v>2480</v>
      </c>
      <c r="C6" s="136">
        <v>310</v>
      </c>
      <c r="D6" s="136"/>
      <c r="E6" s="136">
        <v>310</v>
      </c>
      <c r="F6" s="136">
        <v>310</v>
      </c>
      <c r="G6" s="136">
        <v>310</v>
      </c>
      <c r="H6" s="136">
        <v>310</v>
      </c>
      <c r="I6" s="136">
        <v>310</v>
      </c>
      <c r="J6" s="136">
        <v>310</v>
      </c>
      <c r="K6" s="136">
        <v>310</v>
      </c>
      <c r="L6" s="136">
        <v>310</v>
      </c>
      <c r="M6" s="136">
        <v>310</v>
      </c>
      <c r="N6" s="136">
        <v>310</v>
      </c>
      <c r="O6" s="136">
        <v>310</v>
      </c>
      <c r="P6" s="136">
        <v>310</v>
      </c>
      <c r="Q6" s="136">
        <v>310</v>
      </c>
      <c r="R6" s="111">
        <v>310</v>
      </c>
    </row>
    <row r="7" spans="1:24" ht="15.6" thickTop="1" thickBot="1" x14ac:dyDescent="0.35">
      <c r="A7" s="111"/>
      <c r="B7" s="111"/>
      <c r="C7" s="111"/>
      <c r="D7" s="111"/>
      <c r="E7" s="111"/>
      <c r="F7" s="111"/>
      <c r="G7" s="111"/>
      <c r="H7" s="111"/>
      <c r="I7" s="111"/>
      <c r="J7" s="111"/>
      <c r="K7" s="111"/>
      <c r="L7" s="111"/>
      <c r="M7" s="111"/>
      <c r="N7" s="111"/>
      <c r="O7" s="111"/>
      <c r="P7" s="111"/>
      <c r="Q7" s="111"/>
      <c r="R7" s="111"/>
    </row>
    <row r="8" spans="1:24" ht="30" thickTop="1" thickBot="1" x14ac:dyDescent="0.35">
      <c r="A8" s="112" t="s">
        <v>1472</v>
      </c>
      <c r="B8" s="111">
        <v>1550</v>
      </c>
      <c r="C8" s="111">
        <v>310</v>
      </c>
      <c r="D8" s="111"/>
      <c r="E8" s="111">
        <v>310</v>
      </c>
      <c r="F8" s="111">
        <v>310</v>
      </c>
      <c r="G8" s="111">
        <v>310</v>
      </c>
      <c r="H8" s="111">
        <v>310</v>
      </c>
      <c r="I8" s="111">
        <v>310</v>
      </c>
      <c r="J8" s="111">
        <v>0</v>
      </c>
      <c r="K8" s="111">
        <v>0</v>
      </c>
      <c r="L8" s="111">
        <v>0</v>
      </c>
      <c r="M8" s="111">
        <v>0</v>
      </c>
      <c r="N8" s="111">
        <v>0</v>
      </c>
      <c r="O8" s="111">
        <v>0</v>
      </c>
      <c r="P8" s="111">
        <v>0</v>
      </c>
      <c r="Q8" s="111">
        <v>0</v>
      </c>
      <c r="R8" s="111"/>
    </row>
    <row r="9" spans="1:24" ht="15.6" thickTop="1" thickBot="1" x14ac:dyDescent="0.35">
      <c r="A9" s="111" t="s">
        <v>1473</v>
      </c>
      <c r="B9" s="111">
        <v>2480</v>
      </c>
      <c r="C9" s="111"/>
      <c r="D9" s="111"/>
      <c r="E9" s="111"/>
      <c r="F9" s="111"/>
      <c r="G9" s="111"/>
      <c r="H9" s="111"/>
      <c r="I9" s="111"/>
      <c r="J9" s="111"/>
      <c r="K9" s="111"/>
      <c r="L9" s="111"/>
      <c r="M9" s="111"/>
      <c r="N9" s="111"/>
      <c r="O9" s="111"/>
      <c r="P9" s="111"/>
      <c r="Q9" s="111"/>
      <c r="R9" s="111"/>
    </row>
    <row r="10" spans="1:24" ht="15.6" thickTop="1" thickBot="1" x14ac:dyDescent="0.35">
      <c r="A10" s="141" t="s">
        <v>1474</v>
      </c>
      <c r="B10" s="141">
        <f>SUM(B6-B5)</f>
        <v>248</v>
      </c>
      <c r="C10" s="136"/>
      <c r="D10" s="136"/>
      <c r="E10" s="136"/>
      <c r="F10" s="136"/>
      <c r="G10" s="136"/>
      <c r="H10" s="136"/>
      <c r="I10" s="136"/>
      <c r="J10" s="136"/>
      <c r="K10" s="136"/>
      <c r="L10" s="136"/>
      <c r="M10" s="136"/>
      <c r="N10" s="136"/>
      <c r="O10" s="136"/>
      <c r="P10" s="136"/>
      <c r="Q10" s="136"/>
      <c r="R10" s="143"/>
    </row>
    <row r="11" spans="1:24" ht="15.6" thickTop="1" thickBot="1" x14ac:dyDescent="0.35"/>
    <row r="12" spans="1:24" ht="30" thickTop="1" thickBot="1" x14ac:dyDescent="0.35">
      <c r="A12" s="112" t="s">
        <v>1475</v>
      </c>
      <c r="B12" s="111"/>
      <c r="I12" s="245"/>
      <c r="J12" s="245"/>
      <c r="K12" s="246"/>
      <c r="L12" s="247"/>
      <c r="M12" s="248"/>
      <c r="V12" s="160"/>
      <c r="W12" s="160"/>
      <c r="X12" s="160"/>
    </row>
    <row r="13" spans="1:24" ht="30" thickTop="1" thickBot="1" x14ac:dyDescent="0.35">
      <c r="A13" s="112" t="s">
        <v>1476</v>
      </c>
      <c r="B13" s="111">
        <v>2480</v>
      </c>
      <c r="I13" s="249"/>
      <c r="J13" s="250"/>
      <c r="K13" s="251"/>
      <c r="L13" s="252"/>
      <c r="M13" s="245"/>
    </row>
    <row r="14" spans="1:24" ht="30" thickTop="1" thickBot="1" x14ac:dyDescent="0.35">
      <c r="A14" s="112" t="s">
        <v>1477</v>
      </c>
      <c r="B14" s="111">
        <f>B10</f>
        <v>248</v>
      </c>
      <c r="I14" s="253"/>
      <c r="J14" s="254"/>
      <c r="K14" s="255"/>
      <c r="L14" s="245"/>
      <c r="M14" s="256"/>
      <c r="V14" s="160"/>
    </row>
    <row r="15" spans="1:24" ht="30" thickTop="1" thickBot="1" x14ac:dyDescent="0.35">
      <c r="A15" s="112" t="s">
        <v>1478</v>
      </c>
      <c r="B15" s="111">
        <v>1662</v>
      </c>
      <c r="I15" s="257"/>
      <c r="J15" s="258"/>
      <c r="K15" s="259"/>
      <c r="L15" s="245"/>
      <c r="M15" s="256"/>
      <c r="O15" s="197"/>
      <c r="P15" s="197"/>
      <c r="Q15" s="197"/>
      <c r="R15" s="197"/>
      <c r="S15" s="197"/>
    </row>
    <row r="16" spans="1:24" ht="30" thickTop="1" thickBot="1" x14ac:dyDescent="0.35">
      <c r="A16" s="115" t="s">
        <v>1479</v>
      </c>
      <c r="B16" s="144">
        <f>SUM(B13-B15)+B14</f>
        <v>1066</v>
      </c>
      <c r="I16" s="147"/>
      <c r="J16" s="185"/>
      <c r="K16" s="196"/>
      <c r="L16" s="252"/>
      <c r="M16" s="256"/>
      <c r="V16" s="160"/>
    </row>
    <row r="17" spans="1:22" ht="15.6" thickTop="1" thickBot="1" x14ac:dyDescent="0.35">
      <c r="E17" s="110"/>
      <c r="F17" s="110"/>
      <c r="V17" s="160"/>
    </row>
    <row r="18" spans="1:22" ht="30" thickTop="1" thickBot="1" x14ac:dyDescent="0.35">
      <c r="A18" s="115" t="s">
        <v>1481</v>
      </c>
      <c r="B18" s="111"/>
      <c r="C18" s="117"/>
      <c r="D18" s="117"/>
      <c r="E18" s="111"/>
      <c r="F18" s="111"/>
      <c r="J18" s="202" t="s">
        <v>161</v>
      </c>
      <c r="K18" s="202">
        <f>SUM(WIndfall!AP352+'Allocated sites'!AN13)</f>
        <v>812</v>
      </c>
      <c r="V18" s="160"/>
    </row>
    <row r="19" spans="1:22" ht="15.6" thickTop="1" thickBot="1" x14ac:dyDescent="0.35">
      <c r="A19" s="112" t="s">
        <v>1482</v>
      </c>
      <c r="B19" s="111">
        <v>1550</v>
      </c>
      <c r="C19" s="117"/>
      <c r="D19" s="117"/>
      <c r="E19" s="111"/>
      <c r="F19" s="111"/>
      <c r="J19" s="18"/>
      <c r="K19" s="18"/>
    </row>
    <row r="20" spans="1:22" ht="15.6" thickTop="1" thickBot="1" x14ac:dyDescent="0.35">
      <c r="A20" s="112" t="s">
        <v>1483</v>
      </c>
      <c r="B20" s="111">
        <f>B10</f>
        <v>248</v>
      </c>
      <c r="C20" s="117"/>
      <c r="D20" s="117"/>
      <c r="E20" s="114" t="s">
        <v>1484</v>
      </c>
      <c r="F20" s="114">
        <f>SUM(B29/B22)*5</f>
        <v>3.6623761851792991</v>
      </c>
      <c r="G20" s="160"/>
      <c r="J20" s="18" t="s">
        <v>1485</v>
      </c>
      <c r="K20" s="18">
        <v>330</v>
      </c>
      <c r="V20" s="160"/>
    </row>
    <row r="21" spans="1:22" ht="15.6" thickTop="1" thickBot="1" x14ac:dyDescent="0.35">
      <c r="A21" s="112" t="s">
        <v>1486</v>
      </c>
      <c r="B21" s="116">
        <f>SUM(B19+B20)*5/100</f>
        <v>89.9</v>
      </c>
      <c r="C21" s="117"/>
      <c r="D21" s="117"/>
      <c r="E21" s="111"/>
      <c r="F21" s="111"/>
      <c r="J21" s="18" t="s">
        <v>1487</v>
      </c>
      <c r="K21" s="18">
        <v>49</v>
      </c>
    </row>
    <row r="22" spans="1:22" ht="15.6" thickTop="1" thickBot="1" x14ac:dyDescent="0.35">
      <c r="A22" s="113" t="s">
        <v>1480</v>
      </c>
      <c r="B22" s="114">
        <f>SUM(B19+B20+B21)</f>
        <v>1887.9</v>
      </c>
      <c r="C22" s="117"/>
      <c r="D22" s="117"/>
      <c r="E22" s="111"/>
      <c r="F22" s="111"/>
      <c r="J22" s="18" t="s">
        <v>1488</v>
      </c>
      <c r="K22" s="18">
        <v>391</v>
      </c>
    </row>
    <row r="23" spans="1:22" ht="15.6" thickTop="1" thickBot="1" x14ac:dyDescent="0.35">
      <c r="A23" s="111"/>
      <c r="B23" s="111"/>
      <c r="C23" s="117"/>
      <c r="D23" s="117"/>
      <c r="E23" s="111"/>
      <c r="F23" s="111"/>
      <c r="J23" s="18" t="s">
        <v>1489</v>
      </c>
      <c r="K23" s="18">
        <v>42</v>
      </c>
    </row>
    <row r="24" spans="1:22" ht="15.6" thickTop="1" thickBot="1" x14ac:dyDescent="0.35">
      <c r="A24" s="113" t="s">
        <v>1490</v>
      </c>
      <c r="B24" s="111"/>
      <c r="C24" s="117"/>
      <c r="D24" s="117"/>
      <c r="E24" s="111"/>
      <c r="F24" s="111"/>
      <c r="J24" s="18" t="s">
        <v>1491</v>
      </c>
      <c r="K24" s="18"/>
    </row>
    <row r="25" spans="1:22" ht="15.6" thickTop="1" thickBot="1" x14ac:dyDescent="0.35">
      <c r="A25" s="112" t="s">
        <v>1492</v>
      </c>
      <c r="B25" s="111">
        <f>SUM('Allocated sites'!AD13)</f>
        <v>794</v>
      </c>
      <c r="C25" s="117"/>
      <c r="D25" s="117"/>
      <c r="E25" s="111"/>
      <c r="F25" s="111"/>
    </row>
    <row r="26" spans="1:22" ht="15.6" thickTop="1" thickBot="1" x14ac:dyDescent="0.35">
      <c r="A26" s="112" t="s">
        <v>1493</v>
      </c>
      <c r="B26" s="111">
        <f>SUM(WIndfall!AF352)</f>
        <v>654</v>
      </c>
      <c r="C26" s="117"/>
      <c r="D26" s="117"/>
      <c r="E26" s="111"/>
      <c r="F26" s="111"/>
    </row>
    <row r="27" spans="1:22" ht="15.6" thickTop="1" thickBot="1" x14ac:dyDescent="0.35">
      <c r="A27" s="112"/>
      <c r="B27" s="111"/>
      <c r="C27" s="117"/>
      <c r="D27" s="117"/>
      <c r="E27" s="111"/>
      <c r="F27" s="111"/>
    </row>
    <row r="28" spans="1:22" ht="15.6" thickTop="1" thickBot="1" x14ac:dyDescent="0.35">
      <c r="A28" s="112" t="s">
        <v>1494</v>
      </c>
      <c r="B28" s="111">
        <f>SUM(B25+B26)*4.5/100</f>
        <v>65.16</v>
      </c>
      <c r="C28" s="117"/>
      <c r="D28" s="117"/>
      <c r="E28" s="111"/>
      <c r="F28" s="111"/>
    </row>
    <row r="29" spans="1:22" ht="15.6" thickTop="1" thickBot="1" x14ac:dyDescent="0.35">
      <c r="A29" s="113" t="s">
        <v>1480</v>
      </c>
      <c r="B29" s="114">
        <f>SUM(B25+B26+B27-B28)</f>
        <v>1382.84</v>
      </c>
      <c r="C29" s="117"/>
      <c r="D29" s="117"/>
      <c r="E29" s="111"/>
      <c r="F29" s="111"/>
    </row>
    <row r="30" spans="1:22" ht="15" thickTop="1" x14ac:dyDescent="0.3"/>
    <row r="31" spans="1:22" ht="31.5" customHeight="1" x14ac:dyDescent="0.3">
      <c r="A31" s="162" t="s">
        <v>1495</v>
      </c>
      <c r="B31" s="162" t="s">
        <v>1496</v>
      </c>
      <c r="C31" s="169" t="s">
        <v>1488</v>
      </c>
      <c r="D31" s="170" t="s">
        <v>1497</v>
      </c>
      <c r="E31" s="170" t="s">
        <v>1498</v>
      </c>
      <c r="F31" s="170" t="s">
        <v>1480</v>
      </c>
      <c r="G31" s="169" t="s">
        <v>1499</v>
      </c>
      <c r="H31" s="169" t="s">
        <v>1500</v>
      </c>
      <c r="I31" s="169" t="s">
        <v>1480</v>
      </c>
      <c r="K31" s="204" t="s">
        <v>128</v>
      </c>
      <c r="L31" s="169" t="s">
        <v>1501</v>
      </c>
      <c r="M31" s="169" t="s">
        <v>1502</v>
      </c>
      <c r="N31" s="169" t="s">
        <v>1503</v>
      </c>
      <c r="O31" s="179" t="s">
        <v>1504</v>
      </c>
      <c r="P31" s="169" t="s">
        <v>1505</v>
      </c>
      <c r="R31" s="184" t="s">
        <v>1506</v>
      </c>
      <c r="S31" s="184" t="s">
        <v>1501</v>
      </c>
      <c r="U31" s="205" t="s">
        <v>128</v>
      </c>
      <c r="V31" s="205" t="s">
        <v>1507</v>
      </c>
    </row>
    <row r="32" spans="1:22" x14ac:dyDescent="0.3">
      <c r="A32" s="165" t="s">
        <v>314</v>
      </c>
      <c r="B32" s="166">
        <v>16</v>
      </c>
      <c r="C32" s="163">
        <v>0</v>
      </c>
      <c r="D32" s="164"/>
      <c r="E32" s="164">
        <f>SUMIF(WIndfall!$K$2:'WIndfall'!$K$351,"Althorne",WIndfall!$AM$2:'WIndfall'!$AM$351)</f>
        <v>0</v>
      </c>
      <c r="F32" s="164">
        <f>SUM(D32+E32)</f>
        <v>0</v>
      </c>
      <c r="G32" s="163"/>
      <c r="H32" s="163">
        <f>SUMIF(WIndfall!$K$2:'WIndfall'!$K$351,"Althorne",WIndfall!$AN$2:'WIndfall'!$AN$351)</f>
        <v>0</v>
      </c>
      <c r="I32" s="163">
        <f>SUM(G32:H32)</f>
        <v>0</v>
      </c>
      <c r="K32" s="165" t="s">
        <v>314</v>
      </c>
      <c r="L32" s="167">
        <v>1159</v>
      </c>
      <c r="M32" s="167">
        <v>590</v>
      </c>
      <c r="N32" s="167">
        <v>52.1</v>
      </c>
      <c r="O32" s="167">
        <f>SUM(B32+C32+F32+I32)*2.26+L32</f>
        <v>1195.1600000000001</v>
      </c>
      <c r="P32" s="180">
        <f>SUM(O32-L32)/L32*100</f>
        <v>3.1199309749784367</v>
      </c>
      <c r="R32" s="168" t="s">
        <v>57</v>
      </c>
      <c r="S32" s="18">
        <f>SUM(O46)</f>
        <v>15657.7</v>
      </c>
      <c r="U32" s="165" t="s">
        <v>57</v>
      </c>
      <c r="V32" s="18">
        <v>784</v>
      </c>
    </row>
    <row r="33" spans="1:22" x14ac:dyDescent="0.3">
      <c r="A33" s="165" t="s">
        <v>1508</v>
      </c>
      <c r="B33" s="166">
        <v>3</v>
      </c>
      <c r="C33" s="163">
        <v>2</v>
      </c>
      <c r="D33" s="164"/>
      <c r="E33" s="164">
        <f>SUMIF(WIndfall!$K$2:'WIndfall'!$K$351,"Asheldham",WIndfall!$AM$2:'WIndfall'!$AM$351)</f>
        <v>4</v>
      </c>
      <c r="F33" s="164">
        <f>SUM(D33+E33)</f>
        <v>4</v>
      </c>
      <c r="G33" s="163"/>
      <c r="H33" s="163">
        <f>SUMIF(WIndfall!$K$2:'WIndfall'!$K$351,"Asheldham",WIndfall!$AMY$2:'WIndfall'!$AN$351)</f>
        <v>0</v>
      </c>
      <c r="I33" s="163">
        <f t="shared" ref="I33:I65" si="0">SUM(G33:H33)</f>
        <v>0</v>
      </c>
      <c r="K33" s="165" t="s">
        <v>1508</v>
      </c>
      <c r="L33" s="167">
        <v>261</v>
      </c>
      <c r="M33" s="167">
        <v>125</v>
      </c>
      <c r="N33" s="167">
        <v>44.9</v>
      </c>
      <c r="O33" s="167">
        <f>SUM(B33+C33+F33+I33)*2.26+L33</f>
        <v>281.33999999999997</v>
      </c>
      <c r="P33" s="180">
        <f>SUM(O33-L33)/L33*100</f>
        <v>7.7931034482758523</v>
      </c>
      <c r="R33" s="168" t="s">
        <v>71</v>
      </c>
      <c r="S33" s="18">
        <f>SUM(O40)</f>
        <v>8767.119999999999</v>
      </c>
      <c r="U33" s="165" t="s">
        <v>222</v>
      </c>
      <c r="V33" s="18">
        <v>660</v>
      </c>
    </row>
    <row r="34" spans="1:22" x14ac:dyDescent="0.3">
      <c r="A34" s="167" t="s">
        <v>1509</v>
      </c>
      <c r="B34" s="167">
        <v>-2</v>
      </c>
      <c r="C34" s="163">
        <v>1</v>
      </c>
      <c r="D34" s="164"/>
      <c r="E34" s="164">
        <f>SUMIF(WIndfall!$K$2:'WIndfall'!$K$351,"Bradwell-on-Sea",WIndfall!$AM$2:'WIndfall'!$AM$351)</f>
        <v>0</v>
      </c>
      <c r="F34" s="164">
        <f>SUM(D34+E34)</f>
        <v>0</v>
      </c>
      <c r="G34" s="163"/>
      <c r="H34" s="163">
        <f>SUMIF(WIndfall!$K$2:'WIndfall'!$K$351,"Bradwell-on-Sea",WIndfall!$AN$2:'WIndfall'!$AN$351)</f>
        <v>0</v>
      </c>
      <c r="I34" s="163">
        <f t="shared" si="0"/>
        <v>0</v>
      </c>
      <c r="K34" s="167" t="s">
        <v>1509</v>
      </c>
      <c r="L34" s="167">
        <v>863</v>
      </c>
      <c r="M34" s="167">
        <v>384</v>
      </c>
      <c r="N34" s="167">
        <v>45.3</v>
      </c>
      <c r="O34" s="167">
        <f>SUM(B34+C34+F34+I34)*2.26+L34</f>
        <v>860.74</v>
      </c>
      <c r="P34" s="180">
        <f>SUM(O34-L34)/L34*100</f>
        <v>-0.26187717265353311</v>
      </c>
      <c r="R34" s="168" t="s">
        <v>222</v>
      </c>
      <c r="S34" s="18">
        <f>SUM(O35)</f>
        <v>8871.06</v>
      </c>
      <c r="U34" s="167" t="s">
        <v>71</v>
      </c>
      <c r="V34" s="18">
        <v>307</v>
      </c>
    </row>
    <row r="35" spans="1:22" x14ac:dyDescent="0.3">
      <c r="A35" s="167" t="s">
        <v>222</v>
      </c>
      <c r="B35" s="167">
        <v>152</v>
      </c>
      <c r="C35" s="163">
        <v>146</v>
      </c>
      <c r="D35" s="164">
        <f>SUMIF('Allocated sites'!$J$2:'Allocated sites'!$J$12,"Burnham-on-Crouch",'Allocated sites'!$AK$2:'Allocated sites'!$AK$12)</f>
        <v>89</v>
      </c>
      <c r="E35" s="164">
        <f>SUMIF(WIndfall!$K$2:'WIndfall'!$K$351,"Burnham-on-Crouch",WIndfall!$AM$2:'WIndfall'!$AM$351)</f>
        <v>61</v>
      </c>
      <c r="F35" s="164">
        <f t="shared" ref="F35:F46" si="1">SUM(D35+E35)</f>
        <v>150</v>
      </c>
      <c r="G35" s="163">
        <f>SUMIF('Allocated sites'!$J$2:'Allocated sites'!$J$12,"Burnham-on-Crouch",'Allocated sites'!$AL$2:'Allocated sites'!$AL$12)</f>
        <v>64</v>
      </c>
      <c r="H35" s="163">
        <f>SUMIF(WIndfall!$K$2:'WIndfall'!$K$351,"Burnham-on-Crouch",WIndfall!$AN$2:'WIndfall'!$AN$351)</f>
        <v>19</v>
      </c>
      <c r="I35" s="163">
        <f t="shared" si="0"/>
        <v>83</v>
      </c>
      <c r="K35" s="167" t="s">
        <v>222</v>
      </c>
      <c r="L35" s="167">
        <v>7671</v>
      </c>
      <c r="M35" s="167">
        <v>3728</v>
      </c>
      <c r="N35" s="167">
        <v>44.7</v>
      </c>
      <c r="O35" s="167">
        <f>SUM(B35+C35+F35+I35)*2.26+L35</f>
        <v>8871.06</v>
      </c>
      <c r="P35" s="180">
        <f t="shared" ref="P35:P64" si="2">SUM(O35-L35)/L35*100</f>
        <v>15.644114196323811</v>
      </c>
      <c r="R35" s="183" t="s">
        <v>113</v>
      </c>
      <c r="S35" s="18">
        <f>SUM(O51)</f>
        <v>4601.96</v>
      </c>
      <c r="U35" s="167" t="s">
        <v>113</v>
      </c>
      <c r="V35" s="18">
        <v>231</v>
      </c>
    </row>
    <row r="36" spans="1:22" x14ac:dyDescent="0.3">
      <c r="A36" s="167" t="s">
        <v>190</v>
      </c>
      <c r="B36" s="167">
        <v>16</v>
      </c>
      <c r="C36" s="163">
        <v>5</v>
      </c>
      <c r="D36" s="164"/>
      <c r="E36" s="164">
        <f>SUMIF(WIndfall!$K$2:'WIndfall'!$K$351,"Cold Norton",WIndfall!$AM$2:'WIndfall'!$AM$351)</f>
        <v>1</v>
      </c>
      <c r="F36" s="164">
        <f t="shared" si="1"/>
        <v>1</v>
      </c>
      <c r="G36" s="163"/>
      <c r="H36" s="163">
        <f>SUMIF(WIndfall!$K$2:'WIndfall'!$K$351,"Cold Norton",WIndfall!$AN$2:'WIndfall'!$AN$351)</f>
        <v>3</v>
      </c>
      <c r="I36" s="163">
        <f t="shared" si="0"/>
        <v>3</v>
      </c>
      <c r="K36" s="167" t="s">
        <v>190</v>
      </c>
      <c r="L36" s="167">
        <v>1099</v>
      </c>
      <c r="M36" s="167">
        <v>421</v>
      </c>
      <c r="N36" s="167">
        <v>42.8</v>
      </c>
      <c r="O36" s="167">
        <f t="shared" ref="O36:O64" si="3">SUM(B36+C36+F36+I36)*2.26+L36</f>
        <v>1155.5</v>
      </c>
      <c r="P36" s="180">
        <f t="shared" si="2"/>
        <v>5.141037306642402</v>
      </c>
      <c r="R36" s="168" t="s">
        <v>313</v>
      </c>
      <c r="S36" s="18">
        <f>SUM(O47)</f>
        <v>3886.64</v>
      </c>
      <c r="U36" s="167" t="s">
        <v>421</v>
      </c>
      <c r="V36" s="18">
        <v>75</v>
      </c>
    </row>
    <row r="37" spans="1:22" x14ac:dyDescent="0.3">
      <c r="A37" s="167" t="s">
        <v>375</v>
      </c>
      <c r="B37" s="167">
        <v>17</v>
      </c>
      <c r="C37" s="163">
        <v>3</v>
      </c>
      <c r="D37" s="164"/>
      <c r="E37" s="164">
        <f>SUMIF(WIndfall!$K$2:'WIndfall'!$K$351,"Goldhanger",WIndfall!$AM$2:'WIndfall'!$AM$351)</f>
        <v>0</v>
      </c>
      <c r="F37" s="164">
        <f t="shared" si="1"/>
        <v>0</v>
      </c>
      <c r="G37" s="163"/>
      <c r="H37" s="163">
        <f>SUMIF(WIndfall!$K$2:'WIndfall'!$K$351,"Goldhanger",WIndfall!$AN$2:'WIndfall'!$AN$351)</f>
        <v>0</v>
      </c>
      <c r="I37" s="163">
        <f t="shared" si="0"/>
        <v>0</v>
      </c>
      <c r="K37" s="167" t="s">
        <v>375</v>
      </c>
      <c r="L37" s="167">
        <v>654</v>
      </c>
      <c r="M37" s="167">
        <v>438</v>
      </c>
      <c r="N37" s="167">
        <v>44.8</v>
      </c>
      <c r="O37" s="167">
        <f t="shared" si="3"/>
        <v>699.2</v>
      </c>
      <c r="P37" s="180">
        <f t="shared" si="2"/>
        <v>6.9113149847094864</v>
      </c>
      <c r="R37" s="168" t="s">
        <v>248</v>
      </c>
      <c r="S37" s="18">
        <f>SUM(O39)</f>
        <v>2997.8</v>
      </c>
      <c r="U37" s="167" t="s">
        <v>558</v>
      </c>
      <c r="V37" s="18">
        <v>58</v>
      </c>
    </row>
    <row r="38" spans="1:22" x14ac:dyDescent="0.3">
      <c r="A38" s="167" t="s">
        <v>1014</v>
      </c>
      <c r="B38" s="167">
        <v>14</v>
      </c>
      <c r="C38" s="163">
        <v>0</v>
      </c>
      <c r="D38" s="164"/>
      <c r="E38" s="164">
        <f>SUMIF(WIndfall!$K$2:'WIndfall'!$K$351,"Great Braxted",WIndfall!$AM$2:'WIndfall'!$AM$351)</f>
        <v>0</v>
      </c>
      <c r="F38" s="164">
        <f t="shared" si="1"/>
        <v>0</v>
      </c>
      <c r="G38" s="163"/>
      <c r="H38" s="163">
        <f>SUMIF(WIndfall!$K$2:'WIndfall'!$K$351,"Great Braxted",WIndfall!$AN$2:'WIndfall'!$AN$351)</f>
        <v>0</v>
      </c>
      <c r="I38" s="163">
        <f t="shared" si="0"/>
        <v>0</v>
      </c>
      <c r="K38" s="167" t="s">
        <v>1014</v>
      </c>
      <c r="L38" s="167">
        <v>330</v>
      </c>
      <c r="M38" s="167">
        <v>143</v>
      </c>
      <c r="N38" s="167">
        <v>44.1</v>
      </c>
      <c r="O38" s="167">
        <f t="shared" si="3"/>
        <v>361.64</v>
      </c>
      <c r="P38" s="180">
        <f t="shared" si="2"/>
        <v>9.5878787878787843</v>
      </c>
      <c r="R38" s="168" t="s">
        <v>218</v>
      </c>
      <c r="S38" s="18">
        <f>SUM(O57)</f>
        <v>2668.46</v>
      </c>
      <c r="U38" s="167" t="s">
        <v>342</v>
      </c>
      <c r="V38" s="18">
        <v>41</v>
      </c>
    </row>
    <row r="39" spans="1:22" x14ac:dyDescent="0.3">
      <c r="A39" s="167" t="s">
        <v>248</v>
      </c>
      <c r="B39" s="167">
        <v>21</v>
      </c>
      <c r="C39" s="163">
        <v>4</v>
      </c>
      <c r="D39" s="164"/>
      <c r="E39" s="164">
        <f>SUMIF(WIndfall!$K$2:'WIndfall'!$K$351,"Great Totham",WIndfall!$AM$2:'WIndfall'!$AM$351)</f>
        <v>2</v>
      </c>
      <c r="F39" s="164">
        <f t="shared" si="1"/>
        <v>2</v>
      </c>
      <c r="G39" s="163"/>
      <c r="H39" s="163">
        <f>SUMIF(WIndfall!$K$2:'WIndfall'!$K$351,"Great Totham",WIndfall!$AN$2:'WIndfall'!$AN$351)</f>
        <v>3</v>
      </c>
      <c r="I39" s="163">
        <f t="shared" si="0"/>
        <v>3</v>
      </c>
      <c r="K39" s="167" t="s">
        <v>248</v>
      </c>
      <c r="L39" s="167">
        <v>2930</v>
      </c>
      <c r="M39" s="167">
        <v>1237</v>
      </c>
      <c r="N39" s="167">
        <v>44.5</v>
      </c>
      <c r="O39" s="167">
        <f t="shared" si="3"/>
        <v>2997.8</v>
      </c>
      <c r="P39" s="180">
        <f t="shared" si="2"/>
        <v>2.3139931740614395</v>
      </c>
      <c r="R39" s="168" t="s">
        <v>558</v>
      </c>
      <c r="S39" s="18">
        <f>SUM(O62)</f>
        <v>1953.3</v>
      </c>
      <c r="U39" s="167" t="s">
        <v>248</v>
      </c>
      <c r="V39" s="18">
        <v>31</v>
      </c>
    </row>
    <row r="40" spans="1:22" x14ac:dyDescent="0.3">
      <c r="A40" s="167" t="s">
        <v>71</v>
      </c>
      <c r="B40" s="167">
        <v>91</v>
      </c>
      <c r="C40" s="163">
        <v>126</v>
      </c>
      <c r="D40" s="164">
        <f>SUMIF('Allocated sites'!$J$2:'Allocated sites'!$J$12,"Heybridge/Heybridge Basin",'Allocated sites'!$AK$2:'Allocated sites'!$AK$12)</f>
        <v>32</v>
      </c>
      <c r="E40" s="164">
        <f>SUMIF(WIndfall!$K$2:'WIndfall'!$K$351,"Heybridge",WIndfall!$AM$2:'WIndfall'!$AM$351)</f>
        <v>2</v>
      </c>
      <c r="F40" s="164">
        <f t="shared" si="1"/>
        <v>34</v>
      </c>
      <c r="G40" s="163"/>
      <c r="H40" s="163">
        <f>SUMIF(WIndfall!$K$2:'WIndfall'!$K$351,"Heybridge",WIndfall!$AN$2:'WIndfall'!$AN$351)</f>
        <v>11</v>
      </c>
      <c r="I40" s="163">
        <f t="shared" si="0"/>
        <v>11</v>
      </c>
      <c r="K40" s="167" t="s">
        <v>71</v>
      </c>
      <c r="L40" s="167">
        <v>8175</v>
      </c>
      <c r="M40" s="167">
        <v>3478</v>
      </c>
      <c r="N40" s="167">
        <v>39.6</v>
      </c>
      <c r="O40" s="167">
        <f t="shared" si="3"/>
        <v>8767.119999999999</v>
      </c>
      <c r="P40" s="180">
        <f t="shared" si="2"/>
        <v>7.243058103975522</v>
      </c>
      <c r="R40" s="168" t="s">
        <v>200</v>
      </c>
      <c r="S40" s="18">
        <f>SUM(O52)</f>
        <v>1401.56</v>
      </c>
      <c r="U40" s="167" t="s">
        <v>190</v>
      </c>
      <c r="V40" s="18">
        <v>29</v>
      </c>
    </row>
    <row r="41" spans="1:22" x14ac:dyDescent="0.3">
      <c r="A41" s="167" t="s">
        <v>1510</v>
      </c>
      <c r="B41" s="167"/>
      <c r="C41" s="163">
        <v>0</v>
      </c>
      <c r="D41" s="164"/>
      <c r="E41" s="164">
        <f>SUMIF(WIndfall!$K$2:'WIndfall'!$K$351,"Heybridge Basin",WIndfall!$AM$2:'WIndfall'!$AM$351)</f>
        <v>0</v>
      </c>
      <c r="F41" s="164">
        <f t="shared" si="1"/>
        <v>0</v>
      </c>
      <c r="G41" s="163"/>
      <c r="H41" s="163">
        <f>SUMIF(WIndfall!$K$2:'WIndfall'!$K$351,"Heybridge Basin",WIndfall!$AN$2:'WIndfall'!$AN$351)</f>
        <v>0</v>
      </c>
      <c r="I41" s="163">
        <f t="shared" si="0"/>
        <v>0</v>
      </c>
      <c r="K41" s="167" t="s">
        <v>1510</v>
      </c>
      <c r="L41" s="167"/>
      <c r="M41" s="167"/>
      <c r="N41" s="167"/>
      <c r="O41" s="167">
        <f t="shared" si="3"/>
        <v>0</v>
      </c>
      <c r="P41" s="180"/>
      <c r="R41" s="168" t="s">
        <v>177</v>
      </c>
      <c r="S41" s="18">
        <f>SUM(O50)</f>
        <v>1329.76</v>
      </c>
      <c r="U41" s="167" t="s">
        <v>177</v>
      </c>
      <c r="V41" s="18">
        <v>27</v>
      </c>
    </row>
    <row r="42" spans="1:22" x14ac:dyDescent="0.3">
      <c r="A42" s="167" t="s">
        <v>568</v>
      </c>
      <c r="B42" s="167">
        <v>10</v>
      </c>
      <c r="C42" s="163">
        <v>0</v>
      </c>
      <c r="D42" s="164"/>
      <c r="E42" s="164">
        <f>SUMIF(WIndfall!$K$2:'WIndfall'!$K$351,"Langford",WIndfall!$AM$2:'WIndfall'!$AM$351)</f>
        <v>4</v>
      </c>
      <c r="F42" s="164">
        <f t="shared" si="1"/>
        <v>4</v>
      </c>
      <c r="G42" s="163"/>
      <c r="H42" s="163">
        <f>SUMIF(WIndfall!$K$2:'WIndfall'!$K$351,"Langford",WIndfall!$AN$2:'WIndfall'!$AN$351)</f>
        <v>0</v>
      </c>
      <c r="I42" s="163">
        <f t="shared" si="0"/>
        <v>0</v>
      </c>
      <c r="K42" s="167" t="s">
        <v>568</v>
      </c>
      <c r="L42" s="167">
        <v>161</v>
      </c>
      <c r="M42" s="167">
        <v>66</v>
      </c>
      <c r="N42" s="167">
        <v>43.7</v>
      </c>
      <c r="O42" s="167">
        <f>SUM(B42+C42+F42+I42)*2.26+L42</f>
        <v>192.64</v>
      </c>
      <c r="P42" s="180">
        <f t="shared" si="2"/>
        <v>19.65217391304347</v>
      </c>
      <c r="R42" s="168" t="s">
        <v>421</v>
      </c>
      <c r="S42" s="18">
        <f>SUM(O43)</f>
        <v>1412.76</v>
      </c>
      <c r="U42" s="167" t="s">
        <v>218</v>
      </c>
      <c r="V42" s="18">
        <v>25</v>
      </c>
    </row>
    <row r="43" spans="1:22" x14ac:dyDescent="0.3">
      <c r="A43" s="167" t="s">
        <v>421</v>
      </c>
      <c r="B43" s="167">
        <v>28</v>
      </c>
      <c r="C43" s="163">
        <v>45</v>
      </c>
      <c r="D43" s="164"/>
      <c r="E43" s="164">
        <f>SUMIF(WIndfall!$K$2:'WIndfall'!$K$351,"Latchingdon",WIndfall!$AM$2:'WIndfall'!$AM$351)</f>
        <v>1</v>
      </c>
      <c r="F43" s="164">
        <f t="shared" si="1"/>
        <v>1</v>
      </c>
      <c r="G43" s="163"/>
      <c r="H43" s="163">
        <f>SUMIF(WIndfall!$K$2:'WIndfall'!$K$351,"Latchingdon",WIndfall!$AN$2:'WIndfall'!$AN$351)</f>
        <v>2</v>
      </c>
      <c r="I43" s="163">
        <f t="shared" si="0"/>
        <v>2</v>
      </c>
      <c r="K43" s="167" t="s">
        <v>421</v>
      </c>
      <c r="L43" s="167">
        <v>1241</v>
      </c>
      <c r="M43" s="167">
        <v>505</v>
      </c>
      <c r="N43" s="167">
        <v>38.9</v>
      </c>
      <c r="O43" s="167">
        <f t="shared" si="3"/>
        <v>1412.76</v>
      </c>
      <c r="P43" s="180">
        <f t="shared" si="2"/>
        <v>13.840451248992746</v>
      </c>
      <c r="R43" s="168" t="s">
        <v>314</v>
      </c>
      <c r="S43" s="18">
        <f>SUM(O32)</f>
        <v>1195.1600000000001</v>
      </c>
      <c r="U43" s="167" t="s">
        <v>168</v>
      </c>
      <c r="V43" s="18">
        <v>23</v>
      </c>
    </row>
    <row r="44" spans="1:22" x14ac:dyDescent="0.3">
      <c r="A44" s="167" t="s">
        <v>1511</v>
      </c>
      <c r="B44" s="167">
        <v>1</v>
      </c>
      <c r="C44" s="163">
        <v>0</v>
      </c>
      <c r="D44" s="164"/>
      <c r="E44" s="164">
        <f>SUMIF(WIndfall!$K$2:'WIndfall'!$K$351,"Little Braxted",WIndfall!$AM$2:'WIndfall'!$AM$351)</f>
        <v>0</v>
      </c>
      <c r="F44" s="164">
        <f t="shared" si="1"/>
        <v>0</v>
      </c>
      <c r="G44" s="163"/>
      <c r="H44" s="163">
        <f>SUMIF(WIndfall!$K$2:'WIndfall'!$K$351,"Little Braxted",WIndfall!$AN$2:'WIndfall'!$AN$351)</f>
        <v>0</v>
      </c>
      <c r="I44" s="163">
        <f t="shared" si="0"/>
        <v>0</v>
      </c>
      <c r="K44" s="167" t="s">
        <v>1511</v>
      </c>
      <c r="L44" s="167">
        <v>170</v>
      </c>
      <c r="M44" s="167">
        <v>59</v>
      </c>
      <c r="N44" s="167">
        <v>39.200000000000003</v>
      </c>
      <c r="O44" s="167">
        <f t="shared" si="3"/>
        <v>172.26</v>
      </c>
      <c r="P44" s="180">
        <f t="shared" si="2"/>
        <v>1.329411764705877</v>
      </c>
      <c r="R44" s="168" t="s">
        <v>190</v>
      </c>
      <c r="S44" s="18">
        <f>SUM(O36)</f>
        <v>1155.5</v>
      </c>
      <c r="U44" s="167" t="s">
        <v>375</v>
      </c>
      <c r="V44" s="18">
        <v>20</v>
      </c>
    </row>
    <row r="45" spans="1:22" x14ac:dyDescent="0.3">
      <c r="A45" s="167" t="s">
        <v>502</v>
      </c>
      <c r="B45" s="167">
        <v>0</v>
      </c>
      <c r="C45" s="163">
        <v>1</v>
      </c>
      <c r="D45" s="164"/>
      <c r="E45" s="164">
        <f>SUMIF(WIndfall!$K$2:'WIndfall'!$K$351,"Little Totham",WIndfall!$AM$2:'WIndfall'!$AM$351)</f>
        <v>1</v>
      </c>
      <c r="F45" s="164">
        <f t="shared" si="1"/>
        <v>1</v>
      </c>
      <c r="G45" s="163"/>
      <c r="H45" s="163">
        <f>SUMIF(WIndfall!$K$2:'WIndfall'!$K$351,"Little Totham",WIndfall!$AN$2:'WIndfall'!$AN$351)</f>
        <v>2</v>
      </c>
      <c r="I45" s="163">
        <f t="shared" si="0"/>
        <v>2</v>
      </c>
      <c r="K45" s="167" t="s">
        <v>502</v>
      </c>
      <c r="L45" s="167">
        <v>400</v>
      </c>
      <c r="M45" s="167">
        <v>170</v>
      </c>
      <c r="N45" s="167">
        <v>42.6</v>
      </c>
      <c r="O45" s="167">
        <f t="shared" si="3"/>
        <v>409.04</v>
      </c>
      <c r="P45" s="180">
        <f t="shared" si="2"/>
        <v>2.2600000000000051</v>
      </c>
      <c r="R45" s="168" t="s">
        <v>168</v>
      </c>
      <c r="S45" s="18">
        <f>SUM(O55)</f>
        <v>1109.98</v>
      </c>
      <c r="U45" s="167" t="s">
        <v>568</v>
      </c>
      <c r="V45" s="18">
        <v>18</v>
      </c>
    </row>
    <row r="46" spans="1:22" x14ac:dyDescent="0.3">
      <c r="A46" s="167" t="s">
        <v>57</v>
      </c>
      <c r="B46" s="167">
        <v>314</v>
      </c>
      <c r="C46" s="163">
        <v>98</v>
      </c>
      <c r="D46" s="164">
        <f>SUM('Allocated sites'!AK6:'Allocated sites'!AK7:'Allocated sites'!AK8:'Allocated sites'!AK12)</f>
        <v>111</v>
      </c>
      <c r="E46" s="164">
        <f>SUMIF(WIndfall!$K$2:'WIndfall'!$K$351,"Maldon",WIndfall!$AM$2:'WIndfall'!$AM$351)</f>
        <v>21</v>
      </c>
      <c r="F46" s="164">
        <f t="shared" si="1"/>
        <v>132</v>
      </c>
      <c r="G46" s="163">
        <f>SUM('Allocated sites'!AL7)</f>
        <v>91</v>
      </c>
      <c r="H46" s="163">
        <f>SUMIF(WIndfall!$K$2:'WIndfall'!$K$351,"Maldon",WIndfall!$AN$2:'WIndfall'!$AN$351)</f>
        <v>10</v>
      </c>
      <c r="I46" s="163">
        <f t="shared" si="0"/>
        <v>101</v>
      </c>
      <c r="K46" s="167" t="s">
        <v>57</v>
      </c>
      <c r="L46" s="171">
        <v>14200</v>
      </c>
      <c r="M46" s="167">
        <v>6442</v>
      </c>
      <c r="N46" s="167">
        <v>43.3</v>
      </c>
      <c r="O46" s="167">
        <f t="shared" si="3"/>
        <v>15657.7</v>
      </c>
      <c r="P46" s="180">
        <f t="shared" si="2"/>
        <v>10.265492957746485</v>
      </c>
      <c r="R46" s="168" t="s">
        <v>464</v>
      </c>
      <c r="S46" s="18">
        <f>SUM(O58)</f>
        <v>1075.9000000000001</v>
      </c>
      <c r="U46" s="167" t="s">
        <v>464</v>
      </c>
      <c r="V46" s="18">
        <v>17</v>
      </c>
    </row>
    <row r="47" spans="1:22" x14ac:dyDescent="0.3">
      <c r="A47" s="167" t="s">
        <v>313</v>
      </c>
      <c r="B47" s="167">
        <v>10</v>
      </c>
      <c r="C47" s="163">
        <v>2</v>
      </c>
      <c r="D47" s="164"/>
      <c r="E47" s="164">
        <f>SUMIF(WIndfall!$K$2:'WIndfall'!$K$351,"Mayland",WIndfall!$AM$2:'WIndfall'!$AM$351)</f>
        <v>2</v>
      </c>
      <c r="F47" s="164">
        <f>SUM(D47+E47)</f>
        <v>2</v>
      </c>
      <c r="G47" s="163"/>
      <c r="H47" s="163">
        <f>SUMIF(WIndfall!$K$2:'WIndfall'!$K$351,"Mayland",WIndfall!$AN$2:'WIndfall'!$AN$351)</f>
        <v>0</v>
      </c>
      <c r="I47" s="163">
        <f t="shared" si="0"/>
        <v>0</v>
      </c>
      <c r="K47" s="167" t="s">
        <v>313</v>
      </c>
      <c r="L47" s="167">
        <v>3855</v>
      </c>
      <c r="M47" s="167">
        <v>1566</v>
      </c>
      <c r="N47" s="167">
        <v>40.4</v>
      </c>
      <c r="O47" s="167">
        <f t="shared" si="3"/>
        <v>3886.64</v>
      </c>
      <c r="P47" s="180">
        <f t="shared" si="2"/>
        <v>0.82075226977950388</v>
      </c>
      <c r="R47" s="168" t="s">
        <v>208</v>
      </c>
      <c r="S47" s="18">
        <f>SUM(O59)</f>
        <v>1061.6400000000001</v>
      </c>
      <c r="U47" s="167" t="s">
        <v>314</v>
      </c>
      <c r="V47" s="18">
        <v>16</v>
      </c>
    </row>
    <row r="48" spans="1:22" x14ac:dyDescent="0.3">
      <c r="A48" s="167" t="s">
        <v>379</v>
      </c>
      <c r="B48" s="167">
        <v>2</v>
      </c>
      <c r="C48" s="163">
        <v>0</v>
      </c>
      <c r="D48" s="164"/>
      <c r="E48" s="164">
        <f>SUMIF(WIndfall!$K$2:'WIndfall'!$K$351,"Mundon",WIndfall!$AM$2:'WIndfall'!$AM$351)</f>
        <v>0</v>
      </c>
      <c r="F48" s="164">
        <f>SUM(D48+E48)</f>
        <v>0</v>
      </c>
      <c r="G48" s="163"/>
      <c r="H48" s="163">
        <f>SUMIF(WIndfall!$K$2:'WIndfall'!$K$351,"Mundon",WIndfall!$AN$2:'WIndfall'!$AN$351)</f>
        <v>0</v>
      </c>
      <c r="I48" s="163">
        <f t="shared" si="0"/>
        <v>0</v>
      </c>
      <c r="K48" s="167" t="s">
        <v>379</v>
      </c>
      <c r="L48" s="167">
        <v>355</v>
      </c>
      <c r="M48" s="167">
        <v>143</v>
      </c>
      <c r="N48" s="167">
        <v>44.8</v>
      </c>
      <c r="O48" s="167">
        <f t="shared" si="3"/>
        <v>359.52</v>
      </c>
      <c r="P48" s="180">
        <f t="shared" si="2"/>
        <v>1.2732394366197133</v>
      </c>
      <c r="R48" s="168" t="s">
        <v>1509</v>
      </c>
      <c r="S48" s="18">
        <f>SUM(O34)</f>
        <v>860.74</v>
      </c>
      <c r="U48" s="167" t="s">
        <v>313</v>
      </c>
      <c r="V48" s="18">
        <v>16</v>
      </c>
    </row>
    <row r="49" spans="1:22" x14ac:dyDescent="0.3">
      <c r="A49" s="167" t="s">
        <v>342</v>
      </c>
      <c r="B49" s="167">
        <v>10</v>
      </c>
      <c r="C49" s="163">
        <v>-1</v>
      </c>
      <c r="D49" s="164"/>
      <c r="E49" s="164">
        <f>SUMIF(WIndfall!$K$2:'WIndfall'!$K$351,"North Fambridge",WIndfall!$AM$2:'WIndfall'!$AM$351)</f>
        <v>5</v>
      </c>
      <c r="F49" s="164">
        <f>SUM(D49+E49)</f>
        <v>5</v>
      </c>
      <c r="G49" s="163"/>
      <c r="H49" s="163">
        <f>SUMIF(WIndfall!$K$2:'WIndfall'!$K$351,"North Fambridge",WIndfall!$AN$2:'WIndfall'!$AN$351)</f>
        <v>40</v>
      </c>
      <c r="I49" s="163">
        <f t="shared" si="0"/>
        <v>40</v>
      </c>
      <c r="K49" s="167" t="s">
        <v>342</v>
      </c>
      <c r="L49" s="167">
        <v>835</v>
      </c>
      <c r="M49" s="167">
        <v>313</v>
      </c>
      <c r="N49" s="167">
        <v>42.6</v>
      </c>
      <c r="O49" s="167">
        <f t="shared" si="3"/>
        <v>957.04</v>
      </c>
      <c r="P49" s="180">
        <f t="shared" si="2"/>
        <v>14.615568862275444</v>
      </c>
      <c r="R49" s="168" t="s">
        <v>342</v>
      </c>
      <c r="S49" s="18">
        <f>SUM(O49)</f>
        <v>957.04</v>
      </c>
      <c r="U49" s="167" t="s">
        <v>1014</v>
      </c>
      <c r="V49" s="18">
        <v>14</v>
      </c>
    </row>
    <row r="50" spans="1:22" x14ac:dyDescent="0.3">
      <c r="A50" s="167" t="s">
        <v>177</v>
      </c>
      <c r="B50" s="167">
        <v>21</v>
      </c>
      <c r="C50" s="163">
        <v>2</v>
      </c>
      <c r="D50" s="164"/>
      <c r="E50" s="164">
        <f>SUMIF(WIndfall!$K$2:'WIndfall'!$K$351,"Purleigh",WIndfall!$AM$2:'WIndfall'!$AM$351)</f>
        <v>2</v>
      </c>
      <c r="F50" s="164">
        <f t="shared" ref="F50:F58" si="4">SUM(D50+E50)</f>
        <v>2</v>
      </c>
      <c r="G50" s="163"/>
      <c r="H50" s="163">
        <f>SUMIF(WIndfall!$K$2:'WIndfall'!$K$351,"Purleigh",WIndfall!$AN$2:'WIndfall'!$AN$351)</f>
        <v>1</v>
      </c>
      <c r="I50" s="163">
        <f t="shared" si="0"/>
        <v>1</v>
      </c>
      <c r="K50" s="167" t="s">
        <v>177</v>
      </c>
      <c r="L50" s="167">
        <v>1271</v>
      </c>
      <c r="M50" s="167">
        <v>518</v>
      </c>
      <c r="N50" s="167">
        <v>44.4</v>
      </c>
      <c r="O50" s="167">
        <f t="shared" si="3"/>
        <v>1329.76</v>
      </c>
      <c r="P50" s="180">
        <f t="shared" si="2"/>
        <v>4.6231313926042485</v>
      </c>
      <c r="R50" s="168" t="s">
        <v>284</v>
      </c>
      <c r="S50" s="18">
        <f>SUM(O60)</f>
        <v>719.86</v>
      </c>
      <c r="U50" s="167" t="s">
        <v>208</v>
      </c>
      <c r="V50" s="18">
        <v>14</v>
      </c>
    </row>
    <row r="51" spans="1:22" x14ac:dyDescent="0.3">
      <c r="A51" s="167" t="s">
        <v>113</v>
      </c>
      <c r="B51" s="167">
        <v>40</v>
      </c>
      <c r="C51" s="163">
        <v>21</v>
      </c>
      <c r="D51" s="164"/>
      <c r="E51" s="164">
        <f>SUMIF(WIndfall!$K$2:'WIndfall'!$K$351,"Southminster",WIndfall!$AM$2:'WIndfall'!$AM$351)</f>
        <v>57</v>
      </c>
      <c r="F51" s="164">
        <f t="shared" si="4"/>
        <v>57</v>
      </c>
      <c r="G51" s="163"/>
      <c r="H51" s="163">
        <f>SUMIF(WIndfall!$K$2:'WIndfall'!$K$351,"Southminster",WIndfall!$AN$2:'WIndfall'!$AN$351)</f>
        <v>28</v>
      </c>
      <c r="I51" s="163">
        <f t="shared" si="0"/>
        <v>28</v>
      </c>
      <c r="K51" s="167" t="s">
        <v>113</v>
      </c>
      <c r="L51" s="167">
        <v>4272</v>
      </c>
      <c r="M51" s="167">
        <v>1778</v>
      </c>
      <c r="N51" s="167">
        <v>40.200000000000003</v>
      </c>
      <c r="O51" s="167">
        <f t="shared" si="3"/>
        <v>4601.96</v>
      </c>
      <c r="P51" s="180">
        <f t="shared" si="2"/>
        <v>7.7237827715355811</v>
      </c>
      <c r="R51" s="168" t="s">
        <v>375</v>
      </c>
      <c r="S51" s="18">
        <f>SUM(O37)</f>
        <v>699.2</v>
      </c>
      <c r="U51" s="167" t="s">
        <v>235</v>
      </c>
      <c r="V51" s="18">
        <v>14</v>
      </c>
    </row>
    <row r="52" spans="1:22" ht="24.6" x14ac:dyDescent="0.3">
      <c r="A52" s="167" t="s">
        <v>200</v>
      </c>
      <c r="B52" s="167">
        <v>4</v>
      </c>
      <c r="C52" s="163">
        <v>0</v>
      </c>
      <c r="D52" s="164"/>
      <c r="E52" s="164">
        <f>SUMIF(WIndfall!$K$2:'WIndfall'!$K$351,"St Lawrence",WIndfall!$AM$2:'WIndfall'!$AM$351)</f>
        <v>2</v>
      </c>
      <c r="F52" s="164">
        <f t="shared" si="4"/>
        <v>2</v>
      </c>
      <c r="G52" s="163"/>
      <c r="H52" s="163">
        <f>SUMIF(WIndfall!$K$2:'WIndfall'!$K$351,"St Lawrence",WIndfall!$AN$2:'WIndfall'!$AN$351)</f>
        <v>0</v>
      </c>
      <c r="I52" s="163">
        <f t="shared" si="0"/>
        <v>0</v>
      </c>
      <c r="K52" s="167" t="s">
        <v>200</v>
      </c>
      <c r="L52" s="167">
        <v>1388</v>
      </c>
      <c r="M52" s="167">
        <v>650</v>
      </c>
      <c r="N52" s="167">
        <v>44.8</v>
      </c>
      <c r="O52" s="167">
        <f t="shared" si="3"/>
        <v>1401.56</v>
      </c>
      <c r="P52" s="180">
        <f t="shared" si="2"/>
        <v>0.97694524495676849</v>
      </c>
      <c r="R52" s="168" t="s">
        <v>235</v>
      </c>
      <c r="S52" s="18">
        <f>SUM(O63)</f>
        <v>665.86</v>
      </c>
      <c r="U52" s="167" t="s">
        <v>1508</v>
      </c>
      <c r="V52" s="18">
        <v>13</v>
      </c>
    </row>
    <row r="53" spans="1:22" x14ac:dyDescent="0.3">
      <c r="A53" s="167" t="s">
        <v>700</v>
      </c>
      <c r="B53" s="167">
        <v>4</v>
      </c>
      <c r="C53" s="163">
        <v>0</v>
      </c>
      <c r="D53" s="164"/>
      <c r="E53" s="164">
        <f>SUMIF(WIndfall!$K$2:'WIndfall'!$K$351,"Steeple",WIndfall!$AM$2:'WIndfall'!$AM$351)</f>
        <v>1</v>
      </c>
      <c r="F53" s="164">
        <f t="shared" si="4"/>
        <v>1</v>
      </c>
      <c r="G53" s="163"/>
      <c r="H53" s="163">
        <f>SUMIF(WIndfall!$K$2:'WIndfall'!$K$351,"Steeple",WIndfall!$AN$2:'WIndfall'!$AN$351)</f>
        <v>1</v>
      </c>
      <c r="I53" s="163">
        <f t="shared" si="0"/>
        <v>1</v>
      </c>
      <c r="K53" s="167" t="s">
        <v>700</v>
      </c>
      <c r="L53" s="167">
        <v>490</v>
      </c>
      <c r="M53" s="167">
        <v>215</v>
      </c>
      <c r="N53" s="167">
        <v>43.2</v>
      </c>
      <c r="O53" s="167">
        <f t="shared" si="3"/>
        <v>503.56</v>
      </c>
      <c r="P53" s="180">
        <f t="shared" si="2"/>
        <v>2.7673469387755105</v>
      </c>
      <c r="R53" s="168" t="s">
        <v>227</v>
      </c>
      <c r="S53" s="18">
        <f>SUM(O64)</f>
        <v>543.29999999999995</v>
      </c>
      <c r="U53" s="167" t="s">
        <v>284</v>
      </c>
      <c r="V53" s="18">
        <v>13</v>
      </c>
    </row>
    <row r="54" spans="1:22" x14ac:dyDescent="0.3">
      <c r="A54" s="167" t="s">
        <v>1310</v>
      </c>
      <c r="B54" s="167">
        <v>0</v>
      </c>
      <c r="C54" s="163">
        <v>0</v>
      </c>
      <c r="D54" s="164"/>
      <c r="E54" s="164">
        <f>SUMIF(WIndfall!$K$2:'WIndfall'!$K$351,"Stow Maries",WIndfall!$AM$2:'WIndfall'!$AM$351)</f>
        <v>0</v>
      </c>
      <c r="F54" s="164">
        <f t="shared" si="4"/>
        <v>0</v>
      </c>
      <c r="G54" s="163"/>
      <c r="H54" s="163">
        <f>SUMIF(WIndfall!$K$2:'WIndfall'!$K$351,"Stow Maries",WIndfall!$AN$2:'WIndfall'!$AN$351)</f>
        <v>0</v>
      </c>
      <c r="I54" s="163">
        <f t="shared" si="0"/>
        <v>0</v>
      </c>
      <c r="K54" s="167" t="s">
        <v>1310</v>
      </c>
      <c r="L54" s="167">
        <v>214</v>
      </c>
      <c r="M54" s="167">
        <v>84</v>
      </c>
      <c r="N54" s="167">
        <v>45.5</v>
      </c>
      <c r="O54" s="167">
        <f t="shared" si="3"/>
        <v>214</v>
      </c>
      <c r="P54" s="180">
        <f t="shared" si="2"/>
        <v>0</v>
      </c>
      <c r="R54" s="168" t="s">
        <v>700</v>
      </c>
      <c r="S54" s="18">
        <f>SUM(O53)</f>
        <v>503.56</v>
      </c>
      <c r="U54" s="167" t="s">
        <v>227</v>
      </c>
      <c r="V54" s="18">
        <v>9</v>
      </c>
    </row>
    <row r="55" spans="1:22" x14ac:dyDescent="0.3">
      <c r="A55" s="167" t="s">
        <v>168</v>
      </c>
      <c r="B55" s="167">
        <v>22</v>
      </c>
      <c r="C55" s="163">
        <v>1</v>
      </c>
      <c r="D55" s="164"/>
      <c r="E55" s="164">
        <f>SUMIF(WIndfall!$K$2:'WIndfall'!$K$351,"Tillingham",WIndfall!$AM$2:'WIndfall'!$AM$351)</f>
        <v>0</v>
      </c>
      <c r="F55" s="164">
        <f t="shared" si="4"/>
        <v>0</v>
      </c>
      <c r="G55" s="163"/>
      <c r="H55" s="163">
        <f>SUMIF(WIndfall!$K$2:'WIndfall'!$K$351,"Tillingham",WIndfall!$AN$2:'WIndfall'!$AN$351)</f>
        <v>0</v>
      </c>
      <c r="I55" s="163">
        <f t="shared" si="0"/>
        <v>0</v>
      </c>
      <c r="K55" s="167" t="s">
        <v>168</v>
      </c>
      <c r="L55" s="167">
        <v>1058</v>
      </c>
      <c r="M55" s="167">
        <v>459</v>
      </c>
      <c r="N55" s="167">
        <v>45.1</v>
      </c>
      <c r="O55" s="167">
        <f t="shared" si="3"/>
        <v>1109.98</v>
      </c>
      <c r="P55" s="180">
        <f t="shared" si="2"/>
        <v>4.9130434782608718</v>
      </c>
      <c r="R55" s="168" t="s">
        <v>502</v>
      </c>
      <c r="S55" s="18">
        <f>SUM(O45)</f>
        <v>409.04</v>
      </c>
      <c r="U55" s="167" t="s">
        <v>200</v>
      </c>
      <c r="V55" s="18">
        <v>8</v>
      </c>
    </row>
    <row r="56" spans="1:22" x14ac:dyDescent="0.3">
      <c r="A56" s="167" t="s">
        <v>1512</v>
      </c>
      <c r="B56" s="167"/>
      <c r="C56" s="163"/>
      <c r="D56" s="164"/>
      <c r="E56" s="164">
        <f>SUMIF(WIndfall!$K$2:'WIndfall'!$K$351,"Tiptree",WIndfall!$AM$2:'WIndfall'!$AM$351)</f>
        <v>2</v>
      </c>
      <c r="F56" s="164">
        <f t="shared" si="4"/>
        <v>2</v>
      </c>
      <c r="G56" s="163"/>
      <c r="H56" s="163">
        <f>SUMIF(WIndfall!$K$2:'WIndfall'!$K$351,"Tiptree",WIndfall!$AN$2:'WIndfall'!$AN$351)</f>
        <v>0</v>
      </c>
      <c r="I56" s="163">
        <f t="shared" si="0"/>
        <v>0</v>
      </c>
      <c r="K56" s="167" t="s">
        <v>1512</v>
      </c>
      <c r="L56" s="167"/>
      <c r="M56" s="167"/>
      <c r="N56" s="167"/>
      <c r="O56" s="167">
        <f t="shared" si="3"/>
        <v>4.5199999999999996</v>
      </c>
      <c r="P56" s="180"/>
      <c r="R56" s="168" t="s">
        <v>379</v>
      </c>
      <c r="S56" s="18">
        <f>SUM(O48)</f>
        <v>359.52</v>
      </c>
      <c r="U56" s="167" t="s">
        <v>700</v>
      </c>
      <c r="V56" s="18">
        <v>8</v>
      </c>
    </row>
    <row r="57" spans="1:22" x14ac:dyDescent="0.3">
      <c r="A57" s="167" t="s">
        <v>218</v>
      </c>
      <c r="B57" s="167">
        <v>15</v>
      </c>
      <c r="C57" s="163">
        <v>2</v>
      </c>
      <c r="D57" s="164"/>
      <c r="E57" s="164">
        <f>SUMIF(WIndfall!$K$2:'WIndfall'!$K$351,"Tollesbury",WIndfall!$AM$2:'WIndfall'!$AM$351)</f>
        <v>4</v>
      </c>
      <c r="F57" s="164">
        <f t="shared" si="4"/>
        <v>4</v>
      </c>
      <c r="G57" s="163"/>
      <c r="H57" s="163">
        <f>SUMIF(WIndfall!$K$2:'WIndfall'!$K$351,"Tollesbury",WIndfall!$AN$2:'WIndfall'!$AN$351)</f>
        <v>0</v>
      </c>
      <c r="I57" s="163">
        <f t="shared" si="0"/>
        <v>0</v>
      </c>
      <c r="K57" s="167" t="s">
        <v>218</v>
      </c>
      <c r="L57" s="167">
        <v>2621</v>
      </c>
      <c r="M57" s="167">
        <v>1218</v>
      </c>
      <c r="N57" s="167">
        <v>42.8</v>
      </c>
      <c r="O57" s="167">
        <f t="shared" si="3"/>
        <v>2668.46</v>
      </c>
      <c r="P57" s="180">
        <f t="shared" si="2"/>
        <v>1.8107592521938207</v>
      </c>
      <c r="R57" s="168" t="s">
        <v>1014</v>
      </c>
      <c r="S57" s="18">
        <f>SUM(O38)</f>
        <v>361.64</v>
      </c>
      <c r="U57" s="167" t="s">
        <v>468</v>
      </c>
      <c r="V57" s="18">
        <v>6</v>
      </c>
    </row>
    <row r="58" spans="1:22" x14ac:dyDescent="0.3">
      <c r="A58" s="167" t="s">
        <v>464</v>
      </c>
      <c r="B58" s="167">
        <v>13</v>
      </c>
      <c r="C58" s="163">
        <v>0</v>
      </c>
      <c r="D58" s="164"/>
      <c r="E58" s="164">
        <f>SUMIF(WIndfall!$K$2:'WIndfall'!$K$351,"Tolleshunt D`Arcy",WIndfall!$AM$2:'WIndfall'!$AM$351)</f>
        <v>2</v>
      </c>
      <c r="F58" s="164">
        <f t="shared" si="4"/>
        <v>2</v>
      </c>
      <c r="G58" s="163"/>
      <c r="H58" s="163">
        <f>SUMIF(WIndfall!$K$2:'WIndfall'!$K$351,"Tolleshunt D`Arcy",WIndfall!$AN$2:'WIndfall'!$AN$351)</f>
        <v>0</v>
      </c>
      <c r="I58" s="163">
        <f t="shared" si="0"/>
        <v>0</v>
      </c>
      <c r="K58" s="167" t="s">
        <v>464</v>
      </c>
      <c r="L58" s="167">
        <v>1042</v>
      </c>
      <c r="M58" s="167">
        <v>445</v>
      </c>
      <c r="N58" s="167">
        <v>43.3</v>
      </c>
      <c r="O58" s="167">
        <f t="shared" si="3"/>
        <v>1075.9000000000001</v>
      </c>
      <c r="P58" s="180">
        <f t="shared" si="2"/>
        <v>3.2533589251439627</v>
      </c>
      <c r="R58" s="168" t="s">
        <v>1508</v>
      </c>
      <c r="S58" s="18">
        <f>SUM(O33)</f>
        <v>281.33999999999997</v>
      </c>
      <c r="U58" s="167" t="s">
        <v>1512</v>
      </c>
      <c r="V58" s="18">
        <v>4</v>
      </c>
    </row>
    <row r="59" spans="1:22" x14ac:dyDescent="0.3">
      <c r="A59" s="167" t="s">
        <v>208</v>
      </c>
      <c r="B59" s="167">
        <v>11</v>
      </c>
      <c r="C59" s="163">
        <v>3</v>
      </c>
      <c r="D59" s="164"/>
      <c r="E59" s="164">
        <f>SUMIF(WIndfall!$K$2:'WIndfall'!$K$351,"Tolleshunt Knights",WIndfall!$AM$2:'WIndfall'!$AM$351)</f>
        <v>0</v>
      </c>
      <c r="F59" s="164">
        <f>SUM(D59+E59)</f>
        <v>0</v>
      </c>
      <c r="G59" s="163"/>
      <c r="H59" s="163">
        <f>SUMIF(WIndfall!$K$2:'WIndfall'!$K$351,"Tolleshunt Knights",WIndfall!$AN$2:'WIndfall'!$AN$351)</f>
        <v>0</v>
      </c>
      <c r="I59" s="163">
        <f t="shared" si="0"/>
        <v>0</v>
      </c>
      <c r="K59" s="167" t="s">
        <v>208</v>
      </c>
      <c r="L59" s="167">
        <v>1030</v>
      </c>
      <c r="M59" s="167">
        <v>411</v>
      </c>
      <c r="N59" s="167">
        <v>45.6</v>
      </c>
      <c r="O59" s="167">
        <f t="shared" si="3"/>
        <v>1061.6400000000001</v>
      </c>
      <c r="P59" s="180">
        <f t="shared" si="2"/>
        <v>3.0718446601941842</v>
      </c>
      <c r="R59" s="168" t="s">
        <v>1310</v>
      </c>
      <c r="S59" s="18">
        <f>SUM(O54)</f>
        <v>214</v>
      </c>
      <c r="U59" s="167" t="s">
        <v>502</v>
      </c>
      <c r="V59" s="18">
        <v>3</v>
      </c>
    </row>
    <row r="60" spans="1:22" x14ac:dyDescent="0.3">
      <c r="A60" s="167" t="s">
        <v>284</v>
      </c>
      <c r="B60" s="167">
        <v>9</v>
      </c>
      <c r="C60" s="163">
        <v>0</v>
      </c>
      <c r="D60" s="164"/>
      <c r="E60" s="164">
        <f>SUMIF(WIndfall!$K$2:'WIndfall'!$K$351,"Tolleshunt Major",WIndfall!$AM$2:'WIndfall'!$AM$351)</f>
        <v>2</v>
      </c>
      <c r="F60" s="164">
        <f>SUM(D60+E60)</f>
        <v>2</v>
      </c>
      <c r="G60" s="163"/>
      <c r="H60" s="163">
        <f>SUMIF(WIndfall!$K$2:'WIndfall'!$K$351,"Tolleshunt Major",WIndfall!$AN$2:'WIndfall'!$AN$351)</f>
        <v>0</v>
      </c>
      <c r="I60" s="163">
        <f t="shared" si="0"/>
        <v>0</v>
      </c>
      <c r="K60" s="167" t="s">
        <v>284</v>
      </c>
      <c r="L60" s="167">
        <v>695</v>
      </c>
      <c r="M60" s="167">
        <v>273</v>
      </c>
      <c r="N60" s="167">
        <v>45.1</v>
      </c>
      <c r="O60" s="167">
        <f t="shared" si="3"/>
        <v>719.86</v>
      </c>
      <c r="P60" s="180">
        <f t="shared" si="2"/>
        <v>3.5769784172661891</v>
      </c>
      <c r="R60" s="168" t="s">
        <v>1511</v>
      </c>
      <c r="S60" s="18">
        <f>SUM(O44)</f>
        <v>172.26</v>
      </c>
      <c r="U60" s="167" t="s">
        <v>379</v>
      </c>
      <c r="V60" s="18">
        <v>2</v>
      </c>
    </row>
    <row r="61" spans="1:22" x14ac:dyDescent="0.3">
      <c r="A61" s="167" t="s">
        <v>468</v>
      </c>
      <c r="B61" s="167">
        <v>0</v>
      </c>
      <c r="C61" s="163"/>
      <c r="D61" s="164"/>
      <c r="E61" s="164">
        <f>SUMIF(WIndfall!$K$2:'WIndfall'!$K$351,"Ulting",WIndfall!$AM$2:'WIndfall'!$AM$351)</f>
        <v>2</v>
      </c>
      <c r="F61" s="164">
        <f>SUM(D61+E61)</f>
        <v>2</v>
      </c>
      <c r="G61" s="163"/>
      <c r="H61" s="163">
        <f>SUMIF(WIndfall!$K$2:'WIndfall'!$K$351,"Ulting",WIndfall!$AN$2:'WIndfall'!$AN$351)</f>
        <v>1</v>
      </c>
      <c r="I61" s="163">
        <f t="shared" si="0"/>
        <v>1</v>
      </c>
      <c r="K61" s="167" t="s">
        <v>468</v>
      </c>
      <c r="L61" s="167">
        <v>167</v>
      </c>
      <c r="M61" s="167">
        <v>61</v>
      </c>
      <c r="N61" s="167">
        <v>37.6</v>
      </c>
      <c r="O61" s="167">
        <f t="shared" si="3"/>
        <v>173.78</v>
      </c>
      <c r="P61" s="180">
        <f t="shared" si="2"/>
        <v>4.0598802395209592</v>
      </c>
      <c r="R61" s="168" t="s">
        <v>468</v>
      </c>
      <c r="S61" s="18">
        <f>SUM(O61)</f>
        <v>173.78</v>
      </c>
      <c r="U61" s="167" t="s">
        <v>1511</v>
      </c>
      <c r="V61" s="18">
        <v>1</v>
      </c>
    </row>
    <row r="62" spans="1:22" x14ac:dyDescent="0.3">
      <c r="A62" s="167" t="s">
        <v>558</v>
      </c>
      <c r="B62" s="167">
        <v>38</v>
      </c>
      <c r="C62" s="163">
        <v>0</v>
      </c>
      <c r="D62" s="164"/>
      <c r="E62" s="164">
        <f>SUMIF(WIndfall!$K$2:'WIndfall'!$K$351,"Wickham Bishops",WIndfall!$AM$2:'WIndfall'!$AM$351)</f>
        <v>9</v>
      </c>
      <c r="F62" s="164">
        <f>SUM(D62+E62)</f>
        <v>9</v>
      </c>
      <c r="G62" s="163"/>
      <c r="H62" s="163">
        <f>SUMIF(WIndfall!$K$2:'WIndfall'!$K$351,"Wickham Bishops",WIndfall!$AN$2:'WIndfall'!$AN$351)</f>
        <v>8</v>
      </c>
      <c r="I62" s="163">
        <f t="shared" si="0"/>
        <v>8</v>
      </c>
      <c r="K62" s="167" t="s">
        <v>558</v>
      </c>
      <c r="L62" s="167">
        <v>1829</v>
      </c>
      <c r="M62" s="167">
        <v>806</v>
      </c>
      <c r="N62" s="167">
        <v>47.8</v>
      </c>
      <c r="O62" s="167">
        <f t="shared" si="3"/>
        <v>1953.3</v>
      </c>
      <c r="P62" s="180">
        <f t="shared" si="2"/>
        <v>6.796063422635318</v>
      </c>
      <c r="R62" s="168" t="s">
        <v>568</v>
      </c>
      <c r="S62" s="18">
        <f>SUM(O42)</f>
        <v>192.64</v>
      </c>
      <c r="U62" s="167" t="s">
        <v>1510</v>
      </c>
      <c r="V62" s="18">
        <v>0</v>
      </c>
    </row>
    <row r="63" spans="1:22" ht="24.6" x14ac:dyDescent="0.3">
      <c r="A63" s="168" t="s">
        <v>235</v>
      </c>
      <c r="B63" s="167">
        <v>7</v>
      </c>
      <c r="C63" s="163">
        <v>1</v>
      </c>
      <c r="D63" s="164"/>
      <c r="E63" s="164">
        <f>SUMIF(WIndfall!$K$2:'WIndfall'!$K$351,"Woodham Mortimer with Hazeleigh",WIndfall!$AM$2:'WIndfall'!$AM$351)</f>
        <v>3</v>
      </c>
      <c r="F63" s="164">
        <f t="shared" ref="F63:F64" si="5">SUM(D63+E63)</f>
        <v>3</v>
      </c>
      <c r="G63" s="163"/>
      <c r="H63" s="163">
        <f>SUMIF(WIndfall!$K$2:'WIndfall'!$K$351,"Woodham Mortimer with Hazeleigh",WIndfall!$AN$2:'WIndfall'!$AN$351)</f>
        <v>0</v>
      </c>
      <c r="I63" s="163">
        <f t="shared" si="0"/>
        <v>0</v>
      </c>
      <c r="K63" s="168" t="s">
        <v>235</v>
      </c>
      <c r="L63" s="167">
        <v>641</v>
      </c>
      <c r="M63" s="167">
        <v>251</v>
      </c>
      <c r="N63" s="167">
        <v>43.4</v>
      </c>
      <c r="O63" s="167">
        <f t="shared" si="3"/>
        <v>665.86</v>
      </c>
      <c r="P63" s="180">
        <f t="shared" si="2"/>
        <v>3.878315132605306</v>
      </c>
      <c r="R63" s="168" t="s">
        <v>1510</v>
      </c>
      <c r="S63" s="18">
        <f>SUM(O41)</f>
        <v>0</v>
      </c>
      <c r="U63" s="168" t="s">
        <v>1310</v>
      </c>
      <c r="V63" s="18">
        <v>0</v>
      </c>
    </row>
    <row r="64" spans="1:22" ht="24.6" x14ac:dyDescent="0.3">
      <c r="A64" s="168" t="s">
        <v>227</v>
      </c>
      <c r="B64" s="167">
        <v>1</v>
      </c>
      <c r="C64" s="163">
        <v>0</v>
      </c>
      <c r="D64" s="164"/>
      <c r="E64" s="164">
        <f>SUMIF(WIndfall!$K$2:'WIndfall'!$K$351,"Woodham Walter",WIndfall!$AM$2:'WIndfall'!$AM$351)</f>
        <v>4</v>
      </c>
      <c r="F64" s="164">
        <f t="shared" si="5"/>
        <v>4</v>
      </c>
      <c r="G64" s="163"/>
      <c r="H64" s="163">
        <f>SUMIF(WIndfall!$K$2:'WIndfall'!$K$351,"Woodham Walter",WIndfall!$AN$2:'WIndfall'!$AN$351)</f>
        <v>0</v>
      </c>
      <c r="I64" s="163">
        <f t="shared" si="0"/>
        <v>0</v>
      </c>
      <c r="K64" s="168" t="s">
        <v>227</v>
      </c>
      <c r="L64" s="167">
        <v>532</v>
      </c>
      <c r="M64" s="167">
        <v>235</v>
      </c>
      <c r="N64" s="167">
        <v>47.3</v>
      </c>
      <c r="O64" s="167">
        <f t="shared" si="3"/>
        <v>543.29999999999995</v>
      </c>
      <c r="P64" s="180">
        <f t="shared" si="2"/>
        <v>2.1240601503759313</v>
      </c>
      <c r="R64" s="168" t="s">
        <v>1512</v>
      </c>
      <c r="S64" s="18">
        <f>SUM(O56)</f>
        <v>4.5199999999999996</v>
      </c>
      <c r="U64" s="168" t="s">
        <v>1509</v>
      </c>
      <c r="V64" s="18">
        <v>-1</v>
      </c>
    </row>
    <row r="65" spans="1:16" x14ac:dyDescent="0.3">
      <c r="A65" s="166" t="s">
        <v>1480</v>
      </c>
      <c r="B65" s="166">
        <f>SUM(B32:B64)</f>
        <v>888</v>
      </c>
      <c r="C65" s="169">
        <f>SUM(C32:C64)</f>
        <v>462</v>
      </c>
      <c r="D65" s="169">
        <f>SUM(D32:D64)</f>
        <v>232</v>
      </c>
      <c r="E65" s="169">
        <f>SUM(E32:E64)</f>
        <v>194</v>
      </c>
      <c r="F65" s="169">
        <f>SUM(D65+E65)</f>
        <v>426</v>
      </c>
      <c r="G65" s="169">
        <f>SUM(G32:G64)</f>
        <v>155</v>
      </c>
      <c r="H65" s="169">
        <f>SUM(H32:H64)</f>
        <v>129</v>
      </c>
      <c r="I65" s="169">
        <f t="shared" si="0"/>
        <v>284</v>
      </c>
      <c r="J65" s="175"/>
      <c r="K65" s="174"/>
      <c r="L65" s="172">
        <f>SUM(L32:L64)</f>
        <v>61609</v>
      </c>
      <c r="M65" s="172">
        <f>SUM(M32:M64)</f>
        <v>27212</v>
      </c>
      <c r="N65" s="172">
        <f>SUM(N32:N64)/32</f>
        <v>42.324999999999989</v>
      </c>
    </row>
    <row r="66" spans="1:16" ht="36.6" x14ac:dyDescent="0.3">
      <c r="A66" s="177"/>
      <c r="B66" s="177"/>
      <c r="C66" s="177"/>
      <c r="D66" s="177"/>
      <c r="E66" s="177"/>
      <c r="F66" s="177"/>
      <c r="G66" s="177"/>
      <c r="H66" s="177"/>
      <c r="I66" s="177"/>
      <c r="J66" s="177"/>
      <c r="K66" s="176"/>
      <c r="L66" s="173" t="s">
        <v>1513</v>
      </c>
      <c r="M66" s="169">
        <v>2.2599999999999998</v>
      </c>
      <c r="N66" s="161"/>
      <c r="P66" s="206"/>
    </row>
    <row r="68" spans="1:16" x14ac:dyDescent="0.3">
      <c r="A68" t="s">
        <v>1514</v>
      </c>
    </row>
    <row r="69" spans="1:16" x14ac:dyDescent="0.3">
      <c r="A69" t="s">
        <v>1515</v>
      </c>
    </row>
  </sheetData>
  <pageMargins left="0.7" right="0.7" top="0.75" bottom="0.75" header="0.3" footer="0.3"/>
  <pageSetup paperSize="9" orientation="portrait" horizontalDpi="4294967293" verticalDpi="0" r:id="rId1"/>
  <ignoredErrors>
    <ignoredError sqref="F6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01209-81BF-4904-9A9D-B56D8DA7FF9C}">
  <sheetPr>
    <tabColor theme="8" tint="-0.249977111117893"/>
  </sheetPr>
  <dimension ref="A1:C9"/>
  <sheetViews>
    <sheetView workbookViewId="0">
      <selection activeCell="E12" sqref="E12"/>
    </sheetView>
  </sheetViews>
  <sheetFormatPr defaultRowHeight="14.4" x14ac:dyDescent="0.3"/>
  <cols>
    <col min="1" max="1" width="26.6640625" customWidth="1"/>
    <col min="2" max="2" width="22" customWidth="1"/>
  </cols>
  <sheetData>
    <row r="1" spans="1:3" x14ac:dyDescent="0.3">
      <c r="A1" s="34" t="s">
        <v>1516</v>
      </c>
      <c r="B1" s="34" t="s">
        <v>1517</v>
      </c>
      <c r="C1" s="34" t="s">
        <v>145</v>
      </c>
    </row>
    <row r="2" spans="1:3" x14ac:dyDescent="0.3">
      <c r="A2" s="18" t="s">
        <v>1518</v>
      </c>
      <c r="B2" s="18">
        <v>29</v>
      </c>
      <c r="C2" s="18">
        <v>84</v>
      </c>
    </row>
    <row r="3" spans="1:3" x14ac:dyDescent="0.3">
      <c r="A3" s="18" t="s">
        <v>1519</v>
      </c>
      <c r="B3" s="18">
        <v>37</v>
      </c>
      <c r="C3" s="18">
        <v>146</v>
      </c>
    </row>
    <row r="4" spans="1:3" x14ac:dyDescent="0.3">
      <c r="A4" s="18" t="s">
        <v>1520</v>
      </c>
      <c r="B4" s="18">
        <v>51</v>
      </c>
      <c r="C4" s="18">
        <v>89</v>
      </c>
    </row>
    <row r="5" spans="1:3" x14ac:dyDescent="0.3">
      <c r="A5" s="18" t="s">
        <v>1521</v>
      </c>
      <c r="B5" s="18">
        <v>53</v>
      </c>
      <c r="C5" s="18">
        <v>33</v>
      </c>
    </row>
    <row r="6" spans="1:3" x14ac:dyDescent="0.3">
      <c r="A6" s="18" t="s">
        <v>1522</v>
      </c>
      <c r="B6" s="18">
        <v>2</v>
      </c>
      <c r="C6" s="18">
        <v>1</v>
      </c>
    </row>
    <row r="7" spans="1:3" x14ac:dyDescent="0.3">
      <c r="A7" s="18" t="s">
        <v>1523</v>
      </c>
      <c r="B7" s="18"/>
      <c r="C7" s="18"/>
    </row>
    <row r="8" spans="1:3" x14ac:dyDescent="0.3">
      <c r="A8" s="18" t="s">
        <v>1524</v>
      </c>
      <c r="B8" s="18">
        <v>1</v>
      </c>
      <c r="C8" s="18">
        <v>1</v>
      </c>
    </row>
    <row r="9" spans="1:3" x14ac:dyDescent="0.3">
      <c r="A9" s="76" t="s">
        <v>1480</v>
      </c>
      <c r="B9" s="76">
        <f>SUM(B2:B8)</f>
        <v>173</v>
      </c>
      <c r="C9" s="194">
        <f>SUM(C2:C8)</f>
        <v>354</v>
      </c>
    </row>
  </sheetData>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C3B8-9C75-45D9-A3D8-4C86A5004BF8}">
  <dimension ref="D2:G11"/>
  <sheetViews>
    <sheetView workbookViewId="0">
      <selection activeCell="E16" sqref="E16"/>
    </sheetView>
  </sheetViews>
  <sheetFormatPr defaultRowHeight="14.4" x14ac:dyDescent="0.3"/>
  <cols>
    <col min="2" max="2" width="16.44140625" customWidth="1"/>
    <col min="3" max="3" width="25.88671875" customWidth="1"/>
    <col min="4" max="4" width="24.6640625" customWidth="1"/>
    <col min="6" max="6" width="24" customWidth="1"/>
    <col min="7" max="7" width="22.77734375" customWidth="1"/>
  </cols>
  <sheetData>
    <row r="2" spans="4:7" ht="72" x14ac:dyDescent="0.3">
      <c r="D2" s="244" t="s">
        <v>1460</v>
      </c>
      <c r="E2" s="244" t="s">
        <v>1525</v>
      </c>
      <c r="F2" s="244" t="s">
        <v>1526</v>
      </c>
      <c r="G2" s="244" t="s">
        <v>1527</v>
      </c>
    </row>
    <row r="3" spans="4:7" x14ac:dyDescent="0.3">
      <c r="D3" s="18" t="s">
        <v>1461</v>
      </c>
      <c r="E3" s="18">
        <v>6</v>
      </c>
      <c r="F3" s="243">
        <v>1040</v>
      </c>
      <c r="G3" s="18">
        <v>0.57999999999999996</v>
      </c>
    </row>
    <row r="4" spans="4:7" x14ac:dyDescent="0.3">
      <c r="D4" s="18" t="s">
        <v>1462</v>
      </c>
      <c r="E4" s="18">
        <v>7</v>
      </c>
      <c r="F4" s="243">
        <v>1457</v>
      </c>
      <c r="G4" s="18">
        <v>0.48</v>
      </c>
    </row>
    <row r="5" spans="4:7" x14ac:dyDescent="0.3">
      <c r="D5" s="18" t="s">
        <v>1463</v>
      </c>
      <c r="E5" s="18">
        <v>31</v>
      </c>
      <c r="F5" s="243">
        <v>1565</v>
      </c>
      <c r="G5" s="18">
        <v>1.98</v>
      </c>
    </row>
    <row r="6" spans="4:7" x14ac:dyDescent="0.3">
      <c r="D6" s="18" t="s">
        <v>1464</v>
      </c>
      <c r="E6" s="18">
        <v>12</v>
      </c>
      <c r="F6" s="243">
        <v>2650</v>
      </c>
      <c r="G6" s="18">
        <v>0.45</v>
      </c>
    </row>
    <row r="7" spans="4:7" x14ac:dyDescent="0.3">
      <c r="D7" s="18" t="s">
        <v>1465</v>
      </c>
      <c r="E7" s="18">
        <v>22</v>
      </c>
      <c r="F7" s="243">
        <v>2426</v>
      </c>
      <c r="G7" s="18">
        <v>0.91</v>
      </c>
    </row>
    <row r="8" spans="4:7" x14ac:dyDescent="0.3">
      <c r="D8" s="18" t="s">
        <v>1466</v>
      </c>
      <c r="E8" s="18">
        <v>0</v>
      </c>
      <c r="F8" s="243">
        <v>182</v>
      </c>
      <c r="G8" s="18">
        <v>0</v>
      </c>
    </row>
    <row r="9" spans="4:7" x14ac:dyDescent="0.3">
      <c r="D9" s="18" t="s">
        <v>179</v>
      </c>
      <c r="E9" s="18">
        <v>55</v>
      </c>
      <c r="F9" s="243">
        <v>226</v>
      </c>
      <c r="G9" s="18">
        <v>24.33</v>
      </c>
    </row>
    <row r="10" spans="4:7" x14ac:dyDescent="0.3">
      <c r="D10" s="18" t="s">
        <v>145</v>
      </c>
      <c r="E10" s="18">
        <v>17</v>
      </c>
      <c r="F10" s="243">
        <v>221</v>
      </c>
      <c r="G10" s="18">
        <v>7.69</v>
      </c>
    </row>
    <row r="11" spans="4:7" x14ac:dyDescent="0.3">
      <c r="D11" s="203" t="s">
        <v>1480</v>
      </c>
      <c r="E11" s="203">
        <f>SUM(E3:E10)</f>
        <v>150</v>
      </c>
      <c r="F11" s="203" t="s">
        <v>1575</v>
      </c>
      <c r="G11" s="203" t="s">
        <v>1576</v>
      </c>
    </row>
  </sheetData>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g D A A B Q S w M E F A A C A A g A g E P R U q 4 m t W G o A A A A + Q A A A B I A H A B D b 2 5 m a W c v U G F j a 2 F n Z S 5 4 b W w g o h g A K K A U A A A A A A A A A A A A A A A A A A A A A A A A A A A A h Y / N C o J A G E V f R W b v / E l R 8 j l C L d o k B E G 0 H c Z J h 3 Q M Z 0 z f r U W P 1 C s k l N W u 5 b 2 c C + c + b n d I h 7 o K r r p 1 p r E J Y p i i Q F v V 5 M Y W C e r 8 K V y g V M B O q r M s d D D C 1 s W D M w k q v b / E h P R 9 j / s I N 2 1 B O K W M H L P t X p W 6 l q G x z k u r N P q s 8 v 8 r J O D w k h E c z x m e s S X H L K I M y N R D Z u y X 4 a M y p k B + S l h 3 l e 9 a L b Q N N y s g U w T y v i G e U E s D B B Q A A g A I A I B D 0 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A Q 9 F S K I p H u A 4 A A A A R A A A A E w A c A E Z v c m 1 1 b G F z L 1 N l Y 3 R p b 2 4 x L m 0 g o h g A K K A U A A A A A A A A A A A A A A A A A A A A A A A A A A A A K 0 5 N L s n M z 1 M I h t C G 1 g B Q S w E C L Q A U A A I A C A C A Q 9 F S r i a 1 Y a g A A A D 5 A A A A E g A A A A A A A A A A A A A A A A A A A A A A Q 2 9 u Z m l n L 1 B h Y 2 t h Z 2 U u e G 1 s U E s B A i 0 A F A A C A A g A g E P R U g / K 6 a u k A A A A 6 Q A A A B M A A A A A A A A A A A A A A A A A 9 A A A A F t D b 2 5 0 Z W 5 0 X 1 R 5 c G V z X S 5 4 b W x Q S w E C L Q A U A A I A C A C A Q 9 F S 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U g W 0 h 0 i y E G z L 9 V C 5 8 w h d w A A A A A C A A A A A A A D Z g A A w A A A A B A A A A C G Z c C m 4 a 4 + 8 m x z T x f l 2 2 V P A A A A A A S A A A C g A A A A E A A A A E g l l 4 k O Q I R G s d 9 O D C 4 r A d F Q A A A A y 7 2 H Z 8 R M / k q 7 D 6 Z a o a n z 9 I n 1 E b v z g 0 J T m 0 N d E k T I C u C z T V 7 k U u x z H u a t X 1 F q 5 c G p V s c X l W K o v 5 G 1 7 s B + + Z e 0 p 1 Z 6 1 l T w I u S M B p e Q B Q s 5 q k w U A A A A G 8 k S Y + t c N Z C o q B / X i B 2 0 0 6 C 0 N M k = < / D a t a M a s h u p > 
</file>

<file path=customXml/item2.xml><?xml version="1.0" encoding="utf-8"?>
<p:properties xmlns:p="http://schemas.microsoft.com/office/2006/metadata/properties" xmlns:xsi="http://www.w3.org/2001/XMLSchema-instance" xmlns:pc="http://schemas.microsoft.com/office/infopath/2007/PartnerControls">
  <documentManagement>
    <Stage xmlns="75786df3-7f57-4610-81f7-1ebd9a7fdb32">Background</Stage>
    <SharedWithUsers xmlns="045859f0-5896-4844-a3a8-de18241ef712">
      <UserInfo>
        <DisplayName>Leonie Alpin</DisplayName>
        <AccountId>34</AccountId>
        <AccountType/>
      </UserInfo>
    </SharedWithUsers>
    <Notes xmlns="75786df3-7f57-4610-81f7-1ebd9a7fdb3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B8042DB3DC72F4EBB8EE50700BEF9C7" ma:contentTypeVersion="15" ma:contentTypeDescription="Create a new document." ma:contentTypeScope="" ma:versionID="375d8bd4404646ddd39ec24a3dffa2a8">
  <xsd:schema xmlns:xsd="http://www.w3.org/2001/XMLSchema" xmlns:xs="http://www.w3.org/2001/XMLSchema" xmlns:p="http://schemas.microsoft.com/office/2006/metadata/properties" xmlns:ns2="75786df3-7f57-4610-81f7-1ebd9a7fdb32" xmlns:ns3="045859f0-5896-4844-a3a8-de18241ef712" targetNamespace="http://schemas.microsoft.com/office/2006/metadata/properties" ma:root="true" ma:fieldsID="a341a4aa11e201f24bc893268785e347" ns2:_="" ns3:_="">
    <xsd:import namespace="75786df3-7f57-4610-81f7-1ebd9a7fdb32"/>
    <xsd:import namespace="045859f0-5896-4844-a3a8-de18241ef712"/>
    <xsd:element name="properties">
      <xsd:complexType>
        <xsd:sequence>
          <xsd:element name="documentManagement">
            <xsd:complexType>
              <xsd:all>
                <xsd:element ref="ns2:Stage"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86df3-7f57-4610-81f7-1ebd9a7fdb32" elementFormDefault="qualified">
    <xsd:import namespace="http://schemas.microsoft.com/office/2006/documentManagement/types"/>
    <xsd:import namespace="http://schemas.microsoft.com/office/infopath/2007/PartnerControls"/>
    <xsd:element name="Stage" ma:index="8" nillable="true" ma:displayName="Stage" ma:default="Background" ma:description="What type of document is this?" ma:format="Dropdown" ma:indexed="true" ma:internalName="Stage">
      <xsd:simpleType>
        <xsd:union memberTypes="dms:Text">
          <xsd:simpleType>
            <xsd:restriction base="dms:Choice">
              <xsd:enumeration value="Background"/>
              <xsd:enumeration value="Draft"/>
              <xsd:enumeration value="Final"/>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Notes" ma:index="21" nillable="true" ma:displayName="Notes" ma:description="This a dummy copy for reference the proper copy is on line."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45859f0-5896-4844-a3a8-de18241ef71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132D26-50AA-435E-B8C6-4EC69BF2B7C2}">
  <ds:schemaRefs>
    <ds:schemaRef ds:uri="http://schemas.microsoft.com/DataMashup"/>
  </ds:schemaRefs>
</ds:datastoreItem>
</file>

<file path=customXml/itemProps2.xml><?xml version="1.0" encoding="utf-8"?>
<ds:datastoreItem xmlns:ds="http://schemas.openxmlformats.org/officeDocument/2006/customXml" ds:itemID="{1E7AF831-6E21-4EE2-BE2B-C81D04688119}">
  <ds:schemaRefs>
    <ds:schemaRef ds:uri="http://schemas.microsoft.com/office/2006/metadata/properties"/>
    <ds:schemaRef ds:uri="http://schemas.microsoft.com/office/infopath/2007/PartnerControls"/>
    <ds:schemaRef ds:uri="75786df3-7f57-4610-81f7-1ebd9a7fdb32"/>
    <ds:schemaRef ds:uri="045859f0-5896-4844-a3a8-de18241ef712"/>
  </ds:schemaRefs>
</ds:datastoreItem>
</file>

<file path=customXml/itemProps3.xml><?xml version="1.0" encoding="utf-8"?>
<ds:datastoreItem xmlns:ds="http://schemas.openxmlformats.org/officeDocument/2006/customXml" ds:itemID="{72C10096-3CDD-449B-ACCF-39316EECD449}">
  <ds:schemaRefs>
    <ds:schemaRef ds:uri="http://schemas.microsoft.com/sharepoint/v3/contenttype/forms"/>
  </ds:schemaRefs>
</ds:datastoreItem>
</file>

<file path=customXml/itemProps4.xml><?xml version="1.0" encoding="utf-8"?>
<ds:datastoreItem xmlns:ds="http://schemas.openxmlformats.org/officeDocument/2006/customXml" ds:itemID="{BF607689-D8CC-4A43-8D67-BA4987721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786df3-7f57-4610-81f7-1ebd9a7fdb32"/>
    <ds:schemaRef ds:uri="045859f0-5896-4844-a3a8-de18241ef7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Definitions</vt:lpstr>
      <vt:lpstr>WIndfall</vt:lpstr>
      <vt:lpstr>Allocated sites</vt:lpstr>
      <vt:lpstr>Summary and Calcs</vt:lpstr>
      <vt:lpstr>Bedrooms</vt:lpstr>
      <vt:lpstr>Expiries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 Shoreland</dc:creator>
  <cp:keywords/>
  <dc:description/>
  <cp:lastModifiedBy>Anne Altoft-Shorland</cp:lastModifiedBy>
  <cp:revision/>
  <dcterms:created xsi:type="dcterms:W3CDTF">2020-12-16T08:27:47Z</dcterms:created>
  <dcterms:modified xsi:type="dcterms:W3CDTF">2022-06-16T11:22:42Z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0x0101002B8042DB3DC72F4EBB8EE50700BEF9C7</vt:lpwstr>
  </property>
</Properties>
</file>