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02270089-3EA6-4108-9339-E56C931D1AE1}" xr6:coauthVersionLast="47" xr6:coauthVersionMax="47" xr10:uidLastSave="{00000000-0000-0000-0000-000000000000}"/>
  <bookViews>
    <workbookView xWindow="120" yWindow="3060" windowWidth="21630" windowHeight="1038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BK120" i="4" s="1"/>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DL119" i="4"/>
  <c r="BM124" i="4"/>
  <c r="BI129" i="4"/>
  <c r="DK127"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DA18" i="5" s="1" a="1"/>
  <c r="DA18" i="5" s="1"/>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1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8" i="5"/>
  <c r="DB26" i="5"/>
  <c r="DB11"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126" i="3" s="1"/>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W125" i="3" s="1"/>
  <c r="AV27" i="3"/>
  <c r="AS63" i="3"/>
  <c r="AS128" i="3" s="1"/>
  <c r="AU26" i="3"/>
  <c r="AT14" i="3"/>
  <c r="AV53" i="3"/>
  <c r="AV19" i="4"/>
  <c r="AT48" i="3"/>
  <c r="AU102" i="4"/>
  <c r="AW22" i="3"/>
  <c r="AS30" i="3"/>
  <c r="AV36" i="4"/>
  <c r="AS76" i="3"/>
  <c r="AU43" i="4"/>
  <c r="AU123" i="4" s="1"/>
  <c r="AW101" i="4"/>
  <c r="AV72" i="4"/>
  <c r="AW68" i="3"/>
  <c r="AV64" i="4"/>
  <c r="AV128" i="4" s="1"/>
  <c r="AT49" i="4"/>
  <c r="AS61" i="3"/>
  <c r="AW49" i="4"/>
  <c r="AW124" i="4" s="1"/>
  <c r="AT52" i="4"/>
  <c r="AV61" i="4"/>
  <c r="AT83" i="3"/>
  <c r="AS42" i="3"/>
  <c r="AW23" i="3"/>
  <c r="AT49" i="3"/>
  <c r="AT61" i="3"/>
  <c r="AU93" i="3"/>
  <c r="AT62" i="3"/>
  <c r="AU98" i="3"/>
  <c r="AV81" i="4"/>
  <c r="AS41" i="4"/>
  <c r="AS122" i="4" s="1"/>
  <c r="AS59" i="4"/>
  <c r="AS127" i="4" s="1"/>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S99" i="4"/>
  <c r="AW71" i="4"/>
  <c r="AU11" i="3"/>
  <c r="AT106" i="4"/>
  <c r="AU16" i="4"/>
  <c r="AV95" i="4"/>
  <c r="AS79" i="4"/>
  <c r="AU78" i="4"/>
  <c r="AT76" i="4"/>
  <c r="AS25" i="4"/>
  <c r="AS94" i="3"/>
  <c r="AT56" i="3"/>
  <c r="AS43" i="4"/>
  <c r="AT59" i="4"/>
  <c r="AT127" i="4" s="1"/>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V136" i="3" s="1"/>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W138" i="4"/>
  <c r="AV115" i="3"/>
  <c r="AT120" i="4"/>
  <c r="AT121" i="4"/>
  <c r="AW129" i="4"/>
  <c r="AS122" i="3"/>
  <c r="AU119" i="3" l="1"/>
  <c r="AS123" i="4"/>
  <c r="AV135" i="3"/>
  <c r="AT121" i="3"/>
  <c r="AV138" i="3"/>
  <c r="AV130" i="4"/>
  <c r="AW120" i="4"/>
  <c r="AV120" i="3"/>
  <c r="AS119" i="3"/>
  <c r="AW120" i="3"/>
  <c r="AV130" i="3"/>
  <c r="AW136" i="3"/>
  <c r="AS130" i="4"/>
  <c r="AT119" i="4"/>
  <c r="AV121" i="4"/>
  <c r="AV129" i="3"/>
  <c r="AS119" i="4"/>
  <c r="AW136" i="4"/>
  <c r="AT115" i="4"/>
  <c r="AS120" i="3"/>
  <c r="AT133" i="4"/>
  <c r="AV136" i="4"/>
  <c r="AU129" i="3"/>
  <c r="AT123" i="3"/>
  <c r="AW134" i="4"/>
  <c r="AV121" i="3"/>
  <c r="AU115" i="3"/>
  <c r="AV128" i="3"/>
  <c r="AV133" i="4"/>
  <c r="AS131" i="4"/>
  <c r="AT136" i="3"/>
  <c r="AS121" i="4"/>
  <c r="AW127" i="3"/>
  <c r="AT117" i="4"/>
  <c r="AW123" i="4"/>
  <c r="AS120" i="4"/>
  <c r="AU117" i="3"/>
  <c r="AS126" i="4"/>
  <c r="AS128" i="4"/>
  <c r="AS129" i="3"/>
  <c r="AT135" i="3"/>
  <c r="AU132" i="4"/>
  <c r="AU123" i="3"/>
  <c r="AW116" i="4"/>
  <c r="AU115" i="4"/>
  <c r="AV135" i="4"/>
  <c r="AT123" i="4"/>
  <c r="AW122" i="4"/>
  <c r="AW118" i="3"/>
  <c r="AU135" i="4"/>
  <c r="AW130" i="3"/>
  <c r="AT132" i="3"/>
  <c r="AS117" i="4"/>
  <c r="AW126" i="4"/>
  <c r="AT128" i="3"/>
  <c r="AT138" i="3"/>
  <c r="AU122" i="3"/>
  <c r="AU125" i="3"/>
  <c r="AT122" i="4"/>
  <c r="AW130" i="4"/>
  <c r="AU128" i="4"/>
  <c r="AS133" i="3"/>
  <c r="AW129" i="3"/>
  <c r="AV120" i="4"/>
  <c r="AU138" i="3"/>
  <c r="AS117" i="3"/>
  <c r="AT137" i="3"/>
  <c r="AV117" i="3"/>
  <c r="AT116" i="3"/>
  <c r="AS137" i="4"/>
  <c r="AT116" i="4"/>
  <c r="AV125" i="4"/>
  <c r="AS138" i="4"/>
  <c r="AW121" i="4"/>
  <c r="AU137" i="4"/>
  <c r="AS136" i="4"/>
  <c r="AU136" i="4"/>
  <c r="AU127" i="4"/>
  <c r="AT125" i="3"/>
  <c r="AU124" i="4"/>
  <c r="AV119" i="4"/>
  <c r="AT119" i="3"/>
  <c r="AW132" i="3"/>
  <c r="AV129" i="4"/>
  <c r="AU117" i="4"/>
  <c r="AT124" i="4"/>
  <c r="AS121" i="3"/>
  <c r="AT138" i="4"/>
  <c r="AS116" i="4"/>
  <c r="AS136" i="3"/>
  <c r="AV131" i="4"/>
  <c r="AV132" i="4"/>
  <c r="AW128"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CZ127" i="3"/>
  <c r="E166"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<sst xmlns="http://schemas.openxmlformats.org/spreadsheetml/2006/main" count="6005" uniqueCount="502">
  <si>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</si>
  <si>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</si>
  <si>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</si>
  <si>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</si>
  <si>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</si>
  <si>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</si>
  <si>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</si>
  <si>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</si>
  <si>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</si>
  <si>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</si>
  <si>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</si>
  <si>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</si>
  <si>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</si>
  <si>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</si>
  <si>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</si>
  <si>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</si>
  <si>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</si>
  <si>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</si>
  <si>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</si>
  <si>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</si>
  <si>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</si>
  <si>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</si>
  <si>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</si>
  <si>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</si>
  <si>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</si>
  <si>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</si>
  <si>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</si>
  <si>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</si>
  <si>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</si>
  <si>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</si>
  <si>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</si>
  <si>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</si>
  <si>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</si>
  <si>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</si>
  <si>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</si>
  <si>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</si>
  <si>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</si>
  <si>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</si>
  <si>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</si>
  <si>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</si>
  <si>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</si>
  <si>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</si>
  <si>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</si>
  <si>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</si>
  <si>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</si>
  <si>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</si>
  <si>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</si>
  <si>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</si>
  <si>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</si>
  <si>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</si>
  <si>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</si>
  <si>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</si>
  <si>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</si>
  <si>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</si>
  <si>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</si>
  <si>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</si>
  <si>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</si>
  <si>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</si>
  <si>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</si>
  <si>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</si>
  <si>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</si>
  <si>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</si>
  <si>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</si>
  <si>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</si>
  <si>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</si>
  <si>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</si>
  <si>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</si>
  <si>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</si>
  <si>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</si>
  <si>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</si>
  <si>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</si>
  <si>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</si>
  <si>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</si>
  <si>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</si>
  <si>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</si>
  <si>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</si>
  <si>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</si>
  <si>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</si>
  <si>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</si>
  <si>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</si>
  <si>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</si>
  <si>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</si>
  <si>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</si>
  <si>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</si>
  <si>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</si>
  <si>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</si>
  <si>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</si>
  <si>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</si>
  <si>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</si>
  <si>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</si>
  <si>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</si>
  <si>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</si>
  <si>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</si>
  <si>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</si>
  <si>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</si>
  <si>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</si>
  <si>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</si>
  <si>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</si>
  <si>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</si>
  <si>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</si>
  <si>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</si>
  <si>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</si>
  <si>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</si>
  <si>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</si>
  <si>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</si>
  <si>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</si>
  <si>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</si>
  <si>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</si>
  <si>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</si>
  <si>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</si>
  <si>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</si>
  <si>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</si>
  <si>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</si>
  <si>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</si>
  <si>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</si>
  <si>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</si>
  <si>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</si>
  <si>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</si>
  <si>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</si>
  <si>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</si>
  <si>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</si>
  <si>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</si>
  <si>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</si>
  <si>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</si>
  <si>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</si>
  <si>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</si>
  <si>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</si>
  <si>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</si>
  <si>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</si>
  <si>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</si>
  <si>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</si>
  <si>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</si>
  <si>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</si>
  <si>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</si>
  <si>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</si>
  <si>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</si>
  <si>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</si>
  <si>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</si>
  <si>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</si>
  <si>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</si>
  <si>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</si>
  <si>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</si>
  <si>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</si>
  <si>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</si>
  <si>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</si>
  <si>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</si>
  <si>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</si>
  <si>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</si>
  <si>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</si>
  <si>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</si>
  <si>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</si>
  <si>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</si>
  <si>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</si>
  <si>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</si>
  <si>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</si>
  <si>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</si>
  <si>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</si>
  <si>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</si>
  <si>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</si>
  <si>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</si>
  <si>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</si>
  <si>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</si>
  <si>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</si>
  <si>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</si>
  <si>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</si>
  <si>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</si>
  <si>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</si>
  <si>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</si>
  <si>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</si>
  <si>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</si>
  <si>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</si>
  <si>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</si>
  <si>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</si>
  <si>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</si>
  <si>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</si>
  <si>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</si>
  <si>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</si>
  <si>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</si>
  <si>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</si>
  <si>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</si>
  <si>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</si>
  <si>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</si>
  <si>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</si>
  <si>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</si>
  <si>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</si>
  <si>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</si>
  <si>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</si>
  <si>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</si>
  <si>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</si>
  <si>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</si>
  <si>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</si>
  <si>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</si>
  <si>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</si>
  <si>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</si>
  <si>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</si>
  <si>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</si>
  <si>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</si>
  <si>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</si>
  <si>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</si>
  <si>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</si>
  <si>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</si>
  <si>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</si>
  <si>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</si>
  <si>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</si>
  <si>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</si>
  <si>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</si>
  <si>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</si>
  <si>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</si>
  <si>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</si>
  <si>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</si>
  <si>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</si>
  <si>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</si>
  <si>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</si>
  <si>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</si>
  <si>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</si>
  <si>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</si>
  <si>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</si>
  <si>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</si>
  <si>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</si>
  <si>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</si>
  <si>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</si>
  <si>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</si>
  <si>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</si>
  <si>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</si>
  <si>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</si>
  <si>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</si>
  <si>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</si>
  <si>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</si>
  <si>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</si>
  <si>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</si>
  <si>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</si>
  <si>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</si>
  <si>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</si>
  <si>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</si>
  <si>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</si>
  <si>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</si>
  <si>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</si>
  <si>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</si>
  <si>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</si>
  <si>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</si>
  <si>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</si>
  <si>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</si>
  <si>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</si>
  <si>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</si>
  <si>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</si>
  <si>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</si>
  <si>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</si>
  <si>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</si>
  <si>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</si>
  <si>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</si>
  <si>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</si>
  <si>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</si>
  <si>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</si>
  <si>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</si>
  <si>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</si>
  <si>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</si>
  <si>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</si>
  <si>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</si>
  <si>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</si>
  <si>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</si>
  <si>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</si>
  <si>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</si>
  <si>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</si>
  <si>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</si>
  <si>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</si>
  <si>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</si>
  <si>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</si>
  <si>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</si>
  <si>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</si>
  <si>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</si>
  <si>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</si>
  <si>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</si>
  <si>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</si>
  <si>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</si>
  <si>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</si>
  <si>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</si>
  <si>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</si>
  <si>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</si>
  <si>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</si>
  <si>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</si>
  <si>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</si>
  <si>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</si>
  <si>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</si>
  <si>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</si>
  <si>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</si>
  <si>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</si>
  <si>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</si>
  <si>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</si>
  <si>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</si>
  <si>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</si>
  <si>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</si>
  <si>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</si>
  <si>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</si>
  <si>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</si>
  <si>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</si>
  <si>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</si>
  <si>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</si>
  <si>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</si>
  <si>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</si>
  <si>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</si>
  <si>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</si>
  <si>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</si>
  <si>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</si>
  <si>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</si>
  <si>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</si>
  <si>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</si>
  <si>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</si>
  <si>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</si>
  <si>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</si>
  <si>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</si>
  <si>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</si>
  <si>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</si>
  <si>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</si>
  <si>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</si>
  <si>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</si>
  <si>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</si>
  <si>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</si>
  <si>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</si>
  <si>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</si>
  <si>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</si>
  <si>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</si>
  <si>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</si>
  <si>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</si>
  <si>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</si>
  <si>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</si>
  <si>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</si>
  <si>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</si>
  <si>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</si>
  <si>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</si>
  <si>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</si>
  <si>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</si>
  <si>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</si>
  <si>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</si>
  <si>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</si>
  <si>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</si>
  <si>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</si>
  <si>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</si>
  <si>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</si>
  <si>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</si>
  <si>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</si>
  <si>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</si>
  <si>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</si>
  <si>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</si>
  <si>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</si>
  <si>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</si>
  <si>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</si>
  <si>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</si>
  <si>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</si>
  <si>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</si>
  <si>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</si>
  <si>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</si>
  <si>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</si>
  <si>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</si>
  <si>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</si>
  <si>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</si>
  <si>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</si>
  <si>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</si>
  <si>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</si>
  <si>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</si>
  <si>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</si>
  <si>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</si>
  <si>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</si>
  <si>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</si>
  <si>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</si>
  <si>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</si>
  <si>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</si>
  <si>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</si>
  <si>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</si>
  <si>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</si>
  <si>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</si>
  <si>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</si>
  <si>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</si>
  <si>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</si>
  <si>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</si>
  <si>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</si>
  <si>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</si>
  <si>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</si>
  <si>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</si>
  <si>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</si>
  <si>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</si>
  <si>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</si>
  <si>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</si>
  <si>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</si>
  <si>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</si>
  <si>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</si>
  <si>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</si>
  <si>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</si>
  <si>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</si>
  <si>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</si>
  <si>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</si>
  <si>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</si>
  <si>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</si>
  <si>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</si>
  <si>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</si>
  <si>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</si>
  <si>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</si>
  <si>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</si>
  <si>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</si>
  <si>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</si>
  <si>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</si>
  <si>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</si>
  <si>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</si>
  <si>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</si>
  <si>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</si>
  <si>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</si>
  <si>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</si>
  <si>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</si>
  <si>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</si>
  <si>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</si>
  <si>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</si>
  <si>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</si>
  <si>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</si>
  <si>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</si>
  <si>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</si>
  <si>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</si>
  <si>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</si>
  <si>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</si>
  <si>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</si>
  <si>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</si>
  <si>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</si>
  <si>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</si>
  <si>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</si>
  <si>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</si>
  <si>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</si>
  <si>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</si>
  <si>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</si>
  <si>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</si>
  <si>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</si>
  <si>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</si>
  <si>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</si>
  <si>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</si>
  <si>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</si>
  <si>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</si>
  <si>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</si>
  <si>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</si>
  <si>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</si>
  <si>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</si>
  <si>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</si>
  <si>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</si>
  <si>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</si>
  <si>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</si>
  <si>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</si>
  <si>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</si>
  <si>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</si>
  <si>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</si>
  <si>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</si>
  <si>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</si>
  <si>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</si>
  <si>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</si>
  <si>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</si>
  <si>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</si>
  <si>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</si>
  <si>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</si>
  <si>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</si>
  <si>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</si>
  <si>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</si>
  <si>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</si>
  <si>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</si>
  <si>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</si>
  <si>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</si>
  <si>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</si>
  <si>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</si>
  <si>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</si>
  <si>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</si>
  <si>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</si>
  <si>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</si>
  <si>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</si>
  <si>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</si>
  <si>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</si>
  <si>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</si>
  <si>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</si>
  <si>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</si>
  <si>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Church Rd, Wickham Bishops</t>
  </si>
  <si>
    <t>TP adj. church</t>
  </si>
  <si>
    <t>583700, 212083</t>
  </si>
  <si>
    <t>51.777258, 0.661440</t>
  </si>
  <si>
    <t>CM8 3LN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</si>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</sst>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5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Alignment="1" applyProtection="1">
      <alignment horizontal="center" textRotation="90" wrapText="1"/>
      <protection hidden="1"/>
    </xf>
    <xf numFmtId="0" fontId="25" fillId="0" borderId="0" xfId="0" applyFont="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Alignment="1" applyProtection="1">
      <alignment horizontal="center" vertical="center" wrapText="1"/>
      <protection hidden="1"/>
    </xf>
    <xf numFmtId="0" fontId="9" fillId="0" borderId="30" xfId="2"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Tue</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24</c:v>
                </c:pt>
                <c:pt idx="2">
                  <c:v>#N/A</c:v>
                </c:pt>
                <c:pt idx="3">
                  <c:v>33.9</c:v>
                </c:pt>
                <c:pt idx="4">
                  <c:v>22.1</c:v>
                </c:pt>
                <c:pt idx="5">
                  <c:v>19.979999999999997</c:v>
                </c:pt>
                <c:pt idx="6">
                  <c:v>23.92</c:v>
                </c:pt>
                <c:pt idx="7">
                  <c:v>26.666666666666668</c:v>
                </c:pt>
                <c:pt idx="8">
                  <c:v>23.926315789473687</c:v>
                </c:pt>
                <c:pt idx="9">
                  <c:v>26.080769230769231</c:v>
                </c:pt>
                <c:pt idx="10">
                  <c:v>25.844444444444449</c:v>
                </c:pt>
                <c:pt idx="11">
                  <c:v>23.206666666666667</c:v>
                </c:pt>
                <c:pt idx="12">
                  <c:v>23.057894736842105</c:v>
                </c:pt>
                <c:pt idx="13">
                  <c:v>22.193750000000001</c:v>
                </c:pt>
                <c:pt idx="14">
                  <c:v>21.595238095238095</c:v>
                </c:pt>
                <c:pt idx="15">
                  <c:v>21.257142857142856</c:v>
                </c:pt>
                <c:pt idx="16">
                  <c:v>24.955555555555552</c:v>
                </c:pt>
                <c:pt idx="17">
                  <c:v>27.131250000000001</c:v>
                </c:pt>
                <c:pt idx="18">
                  <c:v>25.792307692307688</c:v>
                </c:pt>
                <c:pt idx="19">
                  <c:v>25.487500000000004</c:v>
                </c:pt>
                <c:pt idx="20">
                  <c:v>20.62857142857143</c:v>
                </c:pt>
                <c:pt idx="21">
                  <c:v>27.6</c:v>
                </c:pt>
                <c:pt idx="22">
                  <c:v>25.7</c:v>
                </c:pt>
                <c:pt idx="23">
                  <c:v>#N/A</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Wed</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#N/A</c:v>
                </c:pt>
                <c:pt idx="1">
                  <c:v>22.2</c:v>
                </c:pt>
                <c:pt idx="2">
                  <c:v>29.3</c:v>
                </c:pt>
                <c:pt idx="3">
                  <c:v>34.9</c:v>
                </c:pt>
                <c:pt idx="4">
                  <c:v>22.799999999999997</c:v>
                </c:pt>
                <c:pt idx="5">
                  <c:v>19.633333333333336</c:v>
                </c:pt>
                <c:pt idx="6">
                  <c:v>26.690909090909091</c:v>
                </c:pt>
                <c:pt idx="7">
                  <c:v>25.997560975609758</c:v>
                </c:pt>
                <c:pt idx="8">
                  <c:v>25.707692307692305</c:v>
                </c:pt>
                <c:pt idx="9">
                  <c:v>24.4</c:v>
                </c:pt>
                <c:pt idx="10">
                  <c:v>22.821739130434782</c:v>
                </c:pt>
                <c:pt idx="11">
                  <c:v>24.817391304347826</c:v>
                </c:pt>
                <c:pt idx="12">
                  <c:v>24.74814814814815</c:v>
                </c:pt>
                <c:pt idx="13">
                  <c:v>24.296969696969697</c:v>
                </c:pt>
                <c:pt idx="14">
                  <c:v>22.542857142857141</c:v>
                </c:pt>
                <c:pt idx="15">
                  <c:v>25.448</c:v>
                </c:pt>
                <c:pt idx="16">
                  <c:v>25.229999999999997</c:v>
                </c:pt>
                <c:pt idx="17">
                  <c:v>27.588888888888889</c:v>
                </c:pt>
                <c:pt idx="18">
                  <c:v>26.752941176470593</c:v>
                </c:pt>
                <c:pt idx="19">
                  <c:v>27.320000000000004</c:v>
                </c:pt>
                <c:pt idx="20">
                  <c:v>25.15</c:v>
                </c:pt>
                <c:pt idx="21">
                  <c:v>26.6</c:v>
                </c:pt>
                <c:pt idx="22">
                  <c:v>22.95</c:v>
                </c:pt>
                <c:pt idx="23">
                  <c:v>23.7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Thu</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24.45</c:v>
                </c:pt>
                <c:pt idx="1">
                  <c:v>#N/A</c:v>
                </c:pt>
                <c:pt idx="2">
                  <c:v>19.666666666666668</c:v>
                </c:pt>
                <c:pt idx="3">
                  <c:v>35.200000000000003</c:v>
                </c:pt>
                <c:pt idx="4">
                  <c:v>31.900000000000002</c:v>
                </c:pt>
                <c:pt idx="5">
                  <c:v>23.65</c:v>
                </c:pt>
                <c:pt idx="6">
                  <c:v>24.376923076923074</c:v>
                </c:pt>
                <c:pt idx="7">
                  <c:v>27.257142857142856</c:v>
                </c:pt>
                <c:pt idx="8">
                  <c:v>25.948717948717949</c:v>
                </c:pt>
                <c:pt idx="9">
                  <c:v>21.403225806451612</c:v>
                </c:pt>
                <c:pt idx="10">
                  <c:v>23.041666666666668</c:v>
                </c:pt>
                <c:pt idx="11">
                  <c:v>24.466666666666665</c:v>
                </c:pt>
                <c:pt idx="12">
                  <c:v>22.59375</c:v>
                </c:pt>
                <c:pt idx="13">
                  <c:v>22.631578947368421</c:v>
                </c:pt>
                <c:pt idx="14">
                  <c:v>23.136363636363637</c:v>
                </c:pt>
                <c:pt idx="15">
                  <c:v>22.68888888888889</c:v>
                </c:pt>
                <c:pt idx="16">
                  <c:v>23.493749999999999</c:v>
                </c:pt>
                <c:pt idx="17">
                  <c:v>27.058823529411764</c:v>
                </c:pt>
                <c:pt idx="18">
                  <c:v>25.2</c:v>
                </c:pt>
                <c:pt idx="19">
                  <c:v>27.155555555555555</c:v>
                </c:pt>
                <c:pt idx="20">
                  <c:v>27.466666666666669</c:v>
                </c:pt>
                <c:pt idx="21">
                  <c:v>27.26</c:v>
                </c:pt>
                <c:pt idx="22">
                  <c:v>26.3</c:v>
                </c:pt>
                <c:pt idx="23">
                  <c:v>18.7</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Fri</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22.333333333333332</c:v>
                </c:pt>
                <c:pt idx="1">
                  <c:v>#N/A</c:v>
                </c:pt>
                <c:pt idx="2">
                  <c:v>21.5</c:v>
                </c:pt>
                <c:pt idx="3">
                  <c:v>33.6</c:v>
                </c:pt>
                <c:pt idx="4">
                  <c:v>16</c:v>
                </c:pt>
                <c:pt idx="5">
                  <c:v>26.533333333333331</c:v>
                </c:pt>
                <c:pt idx="6">
                  <c:v>23.349999999999998</c:v>
                </c:pt>
                <c:pt idx="7">
                  <c:v>26.447826086956521</c:v>
                </c:pt>
                <c:pt idx="8">
                  <c:v>24.84090909090909</c:v>
                </c:pt>
                <c:pt idx="9">
                  <c:v>27.6</c:v>
                </c:pt>
                <c:pt idx="10">
                  <c:v>23.456250000000001</c:v>
                </c:pt>
                <c:pt idx="11">
                  <c:v>21.240000000000002</c:v>
                </c:pt>
                <c:pt idx="12">
                  <c:v>23.068750000000001</c:v>
                </c:pt>
                <c:pt idx="13">
                  <c:v>21.155555555555551</c:v>
                </c:pt>
                <c:pt idx="14">
                  <c:v>24.185714285714283</c:v>
                </c:pt>
                <c:pt idx="15">
                  <c:v>25.625</c:v>
                </c:pt>
                <c:pt idx="16">
                  <c:v>26.374074074074073</c:v>
                </c:pt>
                <c:pt idx="17">
                  <c:v>25.21764705882353</c:v>
                </c:pt>
                <c:pt idx="18">
                  <c:v>26.84545454545454</c:v>
                </c:pt>
                <c:pt idx="19">
                  <c:v>27.1</c:v>
                </c:pt>
                <c:pt idx="20">
                  <c:v>30.833333333333332</c:v>
                </c:pt>
                <c:pt idx="21">
                  <c:v>25.060000000000002</c:v>
                </c:pt>
                <c:pt idx="22">
                  <c:v>27.2</c:v>
                </c:pt>
                <c:pt idx="23">
                  <c:v>25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Sat</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22.549999999999997</c:v>
                </c:pt>
                <c:pt idx="1">
                  <c:v>33.1</c:v>
                </c:pt>
                <c:pt idx="2">
                  <c:v>#N/A</c:v>
                </c:pt>
                <c:pt idx="3">
                  <c:v>#N/A</c:v>
                </c:pt>
                <c:pt idx="4">
                  <c:v>#N/A</c:v>
                </c:pt>
                <c:pt idx="5">
                  <c:v>24.666666666666668</c:v>
                </c:pt>
                <c:pt idx="6">
                  <c:v>23.600000000000005</c:v>
                </c:pt>
                <c:pt idx="7">
                  <c:v>26.77</c:v>
                </c:pt>
                <c:pt idx="8">
                  <c:v>25.942105263157895</c:v>
                </c:pt>
                <c:pt idx="9">
                  <c:v>24.504347826086963</c:v>
                </c:pt>
                <c:pt idx="10">
                  <c:v>23.928571428571427</c:v>
                </c:pt>
                <c:pt idx="11">
                  <c:v>24.083333333333332</c:v>
                </c:pt>
                <c:pt idx="12">
                  <c:v>24.572727272727267</c:v>
                </c:pt>
                <c:pt idx="13">
                  <c:v>23.954285714285714</c:v>
                </c:pt>
                <c:pt idx="14">
                  <c:v>25.735714285714284</c:v>
                </c:pt>
                <c:pt idx="15">
                  <c:v>24.773333333333333</c:v>
                </c:pt>
                <c:pt idx="16">
                  <c:v>26.057142857142857</c:v>
                </c:pt>
                <c:pt idx="17">
                  <c:v>25</c:v>
                </c:pt>
                <c:pt idx="18">
                  <c:v>23.099999999999998</c:v>
                </c:pt>
                <c:pt idx="19">
                  <c:v>31.3</c:v>
                </c:pt>
                <c:pt idx="20">
                  <c:v>23.4</c:v>
                </c:pt>
                <c:pt idx="21">
                  <c:v>25.58</c:v>
                </c:pt>
                <c:pt idx="22">
                  <c:v>23.35</c:v>
                </c:pt>
                <c:pt idx="23">
                  <c:v>23.1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Sun</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26.1</c:v>
                </c:pt>
                <c:pt idx="1">
                  <c:v>#N/A</c:v>
                </c:pt>
                <c:pt idx="2">
                  <c:v>#N/A</c:v>
                </c:pt>
                <c:pt idx="3">
                  <c:v>#N/A</c:v>
                </c:pt>
                <c:pt idx="4">
                  <c:v>#N/A</c:v>
                </c:pt>
                <c:pt idx="5">
                  <c:v>25.2</c:v>
                </c:pt>
                <c:pt idx="6">
                  <c:v>26.45</c:v>
                </c:pt>
                <c:pt idx="7">
                  <c:v>25.87777777777778</c:v>
                </c:pt>
                <c:pt idx="8">
                  <c:v>25.200000000000003</c:v>
                </c:pt>
                <c:pt idx="9">
                  <c:v>20.52</c:v>
                </c:pt>
                <c:pt idx="10">
                  <c:v>24.16</c:v>
                </c:pt>
                <c:pt idx="11">
                  <c:v>23.618749999999999</c:v>
                </c:pt>
                <c:pt idx="12">
                  <c:v>24.085714285714282</c:v>
                </c:pt>
                <c:pt idx="13">
                  <c:v>23.061904761904763</c:v>
                </c:pt>
                <c:pt idx="14">
                  <c:v>19.611111111111111</c:v>
                </c:pt>
                <c:pt idx="15">
                  <c:v>25.181249999999999</c:v>
                </c:pt>
                <c:pt idx="16">
                  <c:v>24.675000000000001</c:v>
                </c:pt>
                <c:pt idx="17">
                  <c:v>25.9</c:v>
                </c:pt>
                <c:pt idx="18">
                  <c:v>26.6</c:v>
                </c:pt>
                <c:pt idx="19">
                  <c:v>32.799999999999997</c:v>
                </c:pt>
                <c:pt idx="20">
                  <c:v>24.240000000000002</c:v>
                </c:pt>
                <c:pt idx="21">
                  <c:v>32.6</c:v>
                </c:pt>
                <c:pt idx="22">
                  <c:v>30.6</c:v>
                </c:pt>
                <c:pt idx="23">
                  <c:v>#N/A</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Mon</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#N/A</c:v>
                </c:pt>
                <c:pt idx="1">
                  <c:v>#N/A</c:v>
                </c:pt>
                <c:pt idx="2">
                  <c:v>#N/A</c:v>
                </c:pt>
                <c:pt idx="3">
                  <c:v>30.9</c:v>
                </c:pt>
                <c:pt idx="4">
                  <c:v>#N/A</c:v>
                </c:pt>
                <c:pt idx="5">
                  <c:v>20.95</c:v>
                </c:pt>
                <c:pt idx="6">
                  <c:v>24.925000000000001</c:v>
                </c:pt>
                <c:pt idx="7">
                  <c:v>27.302564102564109</c:v>
                </c:pt>
                <c:pt idx="8">
                  <c:v>26.299999999999997</c:v>
                </c:pt>
                <c:pt idx="9">
                  <c:v>22.349999999999998</c:v>
                </c:pt>
                <c:pt idx="10">
                  <c:v>24.477272727272727</c:v>
                </c:pt>
                <c:pt idx="11">
                  <c:v>24.895</c:v>
                </c:pt>
                <c:pt idx="12">
                  <c:v>23.580000000000002</c:v>
                </c:pt>
                <c:pt idx="13">
                  <c:v>25.091999999999999</c:v>
                </c:pt>
                <c:pt idx="14">
                  <c:v>26.425000000000001</c:v>
                </c:pt>
                <c:pt idx="15">
                  <c:v>22.893333333333334</c:v>
                </c:pt>
                <c:pt idx="16">
                  <c:v>23.25</c:v>
                </c:pt>
                <c:pt idx="17">
                  <c:v>25.494117647058822</c:v>
                </c:pt>
                <c:pt idx="18">
                  <c:v>26.49</c:v>
                </c:pt>
                <c:pt idx="19">
                  <c:v>26.45</c:v>
                </c:pt>
                <c:pt idx="20">
                  <c:v>21.85</c:v>
                </c:pt>
                <c:pt idx="21">
                  <c:v>28.6</c:v>
                </c:pt>
                <c:pt idx="22">
                  <c:v>#N/A</c:v>
                </c:pt>
                <c:pt idx="23">
                  <c:v>#N/A</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31.1</c:v>
                </c:pt>
                <c:pt idx="7">
                  <c:v>31.125</c:v>
                </c:pt>
                <c:pt idx="8">
                  <c:v>29.266666666666666</c:v>
                </c:pt>
                <c:pt idx="9">
                  <c:v>27.799999999999997</c:v>
                </c:pt>
                <c:pt idx="10">
                  <c:v>#N/A</c:v>
                </c:pt>
                <c:pt idx="11">
                  <c:v>29.8</c:v>
                </c:pt>
                <c:pt idx="12">
                  <c:v>#N/A</c:v>
                </c:pt>
                <c:pt idx="13">
                  <c:v>#N/A</c:v>
                </c:pt>
                <c:pt idx="14">
                  <c:v>#N/A</c:v>
                </c:pt>
                <c:pt idx="15">
                  <c:v>#N/A</c:v>
                </c:pt>
                <c:pt idx="16">
                  <c:v>27</c:v>
                </c:pt>
                <c:pt idx="17">
                  <c:v>#N/A</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29.6</c:v>
                </c:pt>
                <c:pt idx="1">
                  <c:v>33.1</c:v>
                </c:pt>
                <c:pt idx="2">
                  <c:v>34.799999999999997</c:v>
                </c:pt>
                <c:pt idx="3">
                  <c:v>36.299999999999997</c:v>
                </c:pt>
                <c:pt idx="4">
                  <c:v>35.1</c:v>
                </c:pt>
                <c:pt idx="5">
                  <c:v>30.9</c:v>
                </c:pt>
                <c:pt idx="6">
                  <c:v>26.690909090909091</c:v>
                </c:pt>
                <c:pt idx="7">
                  <c:v>27.302564102564109</c:v>
                </c:pt>
                <c:pt idx="8">
                  <c:v>26.299999999999997</c:v>
                </c:pt>
                <c:pt idx="9">
                  <c:v>27.6</c:v>
                </c:pt>
                <c:pt idx="10">
                  <c:v>26.78125</c:v>
                </c:pt>
                <c:pt idx="11">
                  <c:v>24.895</c:v>
                </c:pt>
                <c:pt idx="12">
                  <c:v>26.285000000000004</c:v>
                </c:pt>
                <c:pt idx="13">
                  <c:v>25.091999999999999</c:v>
                </c:pt>
                <c:pt idx="14">
                  <c:v>26.425000000000001</c:v>
                </c:pt>
                <c:pt idx="15">
                  <c:v>26.157894736842099</c:v>
                </c:pt>
                <c:pt idx="16">
                  <c:v>27.418750000000003</c:v>
                </c:pt>
                <c:pt idx="17">
                  <c:v>27.588888888888889</c:v>
                </c:pt>
                <c:pt idx="18">
                  <c:v>28.576470588235292</c:v>
                </c:pt>
                <c:pt idx="19">
                  <c:v>32.799999999999997</c:v>
                </c:pt>
                <c:pt idx="20">
                  <c:v>30.833333333333332</c:v>
                </c:pt>
                <c:pt idx="21">
                  <c:v>32.6</c:v>
                </c:pt>
                <c:pt idx="22">
                  <c:v>34.6</c:v>
                </c:pt>
                <c:pt idx="23">
                  <c:v>34.1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Tue</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22.1</c:v>
                </c:pt>
                <c:pt idx="2">
                  <c:v>#N/A</c:v>
                </c:pt>
                <c:pt idx="3">
                  <c:v>#N/A</c:v>
                </c:pt>
                <c:pt idx="4">
                  <c:v>#N/A</c:v>
                </c:pt>
                <c:pt idx="5">
                  <c:v>17.5</c:v>
                </c:pt>
                <c:pt idx="6">
                  <c:v>19.833333333333332</c:v>
                </c:pt>
                <c:pt idx="7">
                  <c:v>25.544444444444444</c:v>
                </c:pt>
                <c:pt idx="8">
                  <c:v>22.077272727272728</c:v>
                </c:pt>
                <c:pt idx="9">
                  <c:v>22.268750000000001</c:v>
                </c:pt>
                <c:pt idx="10">
                  <c:v>22.099999999999998</c:v>
                </c:pt>
                <c:pt idx="11">
                  <c:v>22.423076923076923</c:v>
                </c:pt>
                <c:pt idx="12">
                  <c:v>24.291666666666668</c:v>
                </c:pt>
                <c:pt idx="13">
                  <c:v>20.981249999999999</c:v>
                </c:pt>
                <c:pt idx="14">
                  <c:v>24.444444444444443</c:v>
                </c:pt>
                <c:pt idx="15">
                  <c:v>23.866666666666667</c:v>
                </c:pt>
                <c:pt idx="16">
                  <c:v>23.444680851063833</c:v>
                </c:pt>
                <c:pt idx="17">
                  <c:v>26.933333333333334</c:v>
                </c:pt>
                <c:pt idx="18">
                  <c:v>27.127272727272725</c:v>
                </c:pt>
                <c:pt idx="19">
                  <c:v>25.76</c:v>
                </c:pt>
                <c:pt idx="20">
                  <c:v>22.690000000000005</c:v>
                </c:pt>
                <c:pt idx="21">
                  <c:v>23.7</c:v>
                </c:pt>
                <c:pt idx="22">
                  <c:v>21.733333333333334</c:v>
                </c:pt>
                <c:pt idx="23">
                  <c:v>34.1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Wed</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#N/A</c:v>
                </c:pt>
                <c:pt idx="1">
                  <c:v>#N/A</c:v>
                </c:pt>
                <c:pt idx="2">
                  <c:v>34.799999999999997</c:v>
                </c:pt>
                <c:pt idx="3">
                  <c:v>32.5</c:v>
                </c:pt>
                <c:pt idx="4">
                  <c:v>#N/A</c:v>
                </c:pt>
                <c:pt idx="5">
                  <c:v>18.25</c:v>
                </c:pt>
                <c:pt idx="6">
                  <c:v>24.933333333333337</c:v>
                </c:pt>
                <c:pt idx="7">
                  <c:v>20.973684210526315</c:v>
                </c:pt>
                <c:pt idx="8">
                  <c:v>24.008333333333329</c:v>
                </c:pt>
                <c:pt idx="9">
                  <c:v>24.591666666666669</c:v>
                </c:pt>
                <c:pt idx="10">
                  <c:v>24.678260869565218</c:v>
                </c:pt>
                <c:pt idx="11">
                  <c:v>23.28235294117647</c:v>
                </c:pt>
                <c:pt idx="12">
                  <c:v>25.412000000000003</c:v>
                </c:pt>
                <c:pt idx="13">
                  <c:v>23.438095238095237</c:v>
                </c:pt>
                <c:pt idx="14">
                  <c:v>24.816666666666666</c:v>
                </c:pt>
                <c:pt idx="15">
                  <c:v>24.006666666666664</c:v>
                </c:pt>
                <c:pt idx="16">
                  <c:v>24.868181818181821</c:v>
                </c:pt>
                <c:pt idx="17">
                  <c:v>26.814285714285717</c:v>
                </c:pt>
                <c:pt idx="18">
                  <c:v>28.576470588235292</c:v>
                </c:pt>
                <c:pt idx="19">
                  <c:v>26.533333333333335</c:v>
                </c:pt>
                <c:pt idx="20">
                  <c:v>26.9375</c:v>
                </c:pt>
                <c:pt idx="21">
                  <c:v>24.45</c:v>
                </c:pt>
                <c:pt idx="22">
                  <c:v>#N/A</c:v>
                </c:pt>
                <c:pt idx="23">
                  <c:v>28.1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Thu</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22.5</c:v>
                </c:pt>
                <c:pt idx="1">
                  <c:v>28.45</c:v>
                </c:pt>
                <c:pt idx="2">
                  <c:v>#N/A</c:v>
                </c:pt>
                <c:pt idx="3">
                  <c:v>36.299999999999997</c:v>
                </c:pt>
                <c:pt idx="4">
                  <c:v>#N/A</c:v>
                </c:pt>
                <c:pt idx="5">
                  <c:v>20.033333333333335</c:v>
                </c:pt>
                <c:pt idx="6">
                  <c:v>23.549999999999997</c:v>
                </c:pt>
                <c:pt idx="7">
                  <c:v>25.794444444444444</c:v>
                </c:pt>
                <c:pt idx="8">
                  <c:v>24.506666666666668</c:v>
                </c:pt>
                <c:pt idx="9">
                  <c:v>24.38695652173913</c:v>
                </c:pt>
                <c:pt idx="10">
                  <c:v>24.342857142857145</c:v>
                </c:pt>
                <c:pt idx="11">
                  <c:v>20.969696969696969</c:v>
                </c:pt>
                <c:pt idx="12">
                  <c:v>21.378947368421048</c:v>
                </c:pt>
                <c:pt idx="13">
                  <c:v>23.540000000000003</c:v>
                </c:pt>
                <c:pt idx="14">
                  <c:v>24.175000000000001</c:v>
                </c:pt>
                <c:pt idx="15">
                  <c:v>23.537037037037038</c:v>
                </c:pt>
                <c:pt idx="16">
                  <c:v>22.989285714285717</c:v>
                </c:pt>
                <c:pt idx="17">
                  <c:v>27.099999999999998</c:v>
                </c:pt>
                <c:pt idx="18">
                  <c:v>28.432000000000002</c:v>
                </c:pt>
                <c:pt idx="19">
                  <c:v>23.850000000000005</c:v>
                </c:pt>
                <c:pt idx="20">
                  <c:v>26.580000000000002</c:v>
                </c:pt>
                <c:pt idx="21">
                  <c:v>24.316666666666666</c:v>
                </c:pt>
                <c:pt idx="22">
                  <c:v>23.8</c:v>
                </c:pt>
                <c:pt idx="23">
                  <c:v>24.733333333333334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Fri</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#N/A</c:v>
                </c:pt>
                <c:pt idx="2">
                  <c:v>#N/A</c:v>
                </c:pt>
                <c:pt idx="3">
                  <c:v>26.9</c:v>
                </c:pt>
                <c:pt idx="4">
                  <c:v>35.1</c:v>
                </c:pt>
                <c:pt idx="5">
                  <c:v>#N/A</c:v>
                </c:pt>
                <c:pt idx="6">
                  <c:v>24.4</c:v>
                </c:pt>
                <c:pt idx="7">
                  <c:v>25.412499999999998</c:v>
                </c:pt>
                <c:pt idx="8">
                  <c:v>22.676923076923075</c:v>
                </c:pt>
                <c:pt idx="9">
                  <c:v>25.65</c:v>
                </c:pt>
                <c:pt idx="10">
                  <c:v>26.78125</c:v>
                </c:pt>
                <c:pt idx="11">
                  <c:v>23.06</c:v>
                </c:pt>
                <c:pt idx="12">
                  <c:v>25.906666666666663</c:v>
                </c:pt>
                <c:pt idx="13">
                  <c:v>24.652173913043477</c:v>
                </c:pt>
                <c:pt idx="14">
                  <c:v>25.060714285714287</c:v>
                </c:pt>
                <c:pt idx="15">
                  <c:v>26.157894736842099</c:v>
                </c:pt>
                <c:pt idx="16">
                  <c:v>25.364102564102566</c:v>
                </c:pt>
                <c:pt idx="17">
                  <c:v>26.554054054054053</c:v>
                </c:pt>
                <c:pt idx="18">
                  <c:v>24.475000000000001</c:v>
                </c:pt>
                <c:pt idx="19">
                  <c:v>27.033333333333335</c:v>
                </c:pt>
                <c:pt idx="20">
                  <c:v>27.828571428571429</c:v>
                </c:pt>
                <c:pt idx="21">
                  <c:v>25.175000000000001</c:v>
                </c:pt>
                <c:pt idx="22">
                  <c:v>28.5</c:v>
                </c:pt>
                <c:pt idx="23">
                  <c:v>22.4</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Sat</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28.6</c:v>
                </c:pt>
                <c:pt idx="1">
                  <c:v>28.8</c:v>
                </c:pt>
                <c:pt idx="2">
                  <c:v>#N/A</c:v>
                </c:pt>
                <c:pt idx="3">
                  <c:v>#N/A</c:v>
                </c:pt>
                <c:pt idx="4">
                  <c:v>#N/A</c:v>
                </c:pt>
                <c:pt idx="5">
                  <c:v>30.9</c:v>
                </c:pt>
                <c:pt idx="6">
                  <c:v>#N/A</c:v>
                </c:pt>
                <c:pt idx="7">
                  <c:v>25.766666666666669</c:v>
                </c:pt>
                <c:pt idx="8">
                  <c:v>22.236363636363635</c:v>
                </c:pt>
                <c:pt idx="9">
                  <c:v>23.081818181818182</c:v>
                </c:pt>
                <c:pt idx="10">
                  <c:v>22.879310344827587</c:v>
                </c:pt>
                <c:pt idx="11">
                  <c:v>24.060869565217391</c:v>
                </c:pt>
                <c:pt idx="12">
                  <c:v>26.285000000000004</c:v>
                </c:pt>
                <c:pt idx="13">
                  <c:v>24.313636363636363</c:v>
                </c:pt>
                <c:pt idx="14">
                  <c:v>25.066666666666666</c:v>
                </c:pt>
                <c:pt idx="15">
                  <c:v>25.621739130434779</c:v>
                </c:pt>
                <c:pt idx="16">
                  <c:v>27.418750000000003</c:v>
                </c:pt>
                <c:pt idx="17">
                  <c:v>24.847058823529409</c:v>
                </c:pt>
                <c:pt idx="18">
                  <c:v>26.281818181818185</c:v>
                </c:pt>
                <c:pt idx="19">
                  <c:v>28.562499999999996</c:v>
                </c:pt>
                <c:pt idx="20">
                  <c:v>25.8</c:v>
                </c:pt>
                <c:pt idx="21">
                  <c:v>#N/A</c:v>
                </c:pt>
                <c:pt idx="22">
                  <c:v>26.733333333333334</c:v>
                </c:pt>
                <c:pt idx="23">
                  <c:v>24.34</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Sun</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29.6</c:v>
                </c:pt>
                <c:pt idx="1">
                  <c:v>27.3</c:v>
                </c:pt>
                <c:pt idx="2">
                  <c:v>#N/A</c:v>
                </c:pt>
                <c:pt idx="3">
                  <c:v>27</c:v>
                </c:pt>
                <c:pt idx="4">
                  <c:v>#N/A</c:v>
                </c:pt>
                <c:pt idx="5">
                  <c:v>25.8</c:v>
                </c:pt>
                <c:pt idx="6">
                  <c:v>26.5</c:v>
                </c:pt>
                <c:pt idx="7">
                  <c:v>24.966666666666669</c:v>
                </c:pt>
                <c:pt idx="8">
                  <c:v>22.683333333333334</c:v>
                </c:pt>
                <c:pt idx="9">
                  <c:v>22.711764705882356</c:v>
                </c:pt>
                <c:pt idx="10">
                  <c:v>22.684000000000001</c:v>
                </c:pt>
                <c:pt idx="11">
                  <c:v>21.808000000000003</c:v>
                </c:pt>
                <c:pt idx="12">
                  <c:v>19.96764705882353</c:v>
                </c:pt>
                <c:pt idx="13">
                  <c:v>24.110810810810808</c:v>
                </c:pt>
                <c:pt idx="14">
                  <c:v>22.704999999999998</c:v>
                </c:pt>
                <c:pt idx="15">
                  <c:v>22.014285714285716</c:v>
                </c:pt>
                <c:pt idx="16">
                  <c:v>23.115000000000002</c:v>
                </c:pt>
                <c:pt idx="17">
                  <c:v>26.15454545454546</c:v>
                </c:pt>
                <c:pt idx="18">
                  <c:v>28.141666666666666</c:v>
                </c:pt>
                <c:pt idx="19">
                  <c:v>27.68</c:v>
                </c:pt>
                <c:pt idx="20">
                  <c:v>27.875</c:v>
                </c:pt>
                <c:pt idx="21">
                  <c:v>26.549999999999997</c:v>
                </c:pt>
                <c:pt idx="22">
                  <c:v>34.6</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Mon</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25.1</c:v>
                </c:pt>
                <c:pt idx="1">
                  <c:v>31.2</c:v>
                </c:pt>
                <c:pt idx="2">
                  <c:v>31.4</c:v>
                </c:pt>
                <c:pt idx="3">
                  <c:v>#N/A</c:v>
                </c:pt>
                <c:pt idx="4">
                  <c:v>#N/A</c:v>
                </c:pt>
                <c:pt idx="5">
                  <c:v>9.6999999999999993</c:v>
                </c:pt>
                <c:pt idx="6">
                  <c:v>24.8</c:v>
                </c:pt>
                <c:pt idx="7">
                  <c:v>25.7</c:v>
                </c:pt>
                <c:pt idx="8">
                  <c:v>23.149999999999995</c:v>
                </c:pt>
                <c:pt idx="9">
                  <c:v>22.105882352941176</c:v>
                </c:pt>
                <c:pt idx="10">
                  <c:v>24</c:v>
                </c:pt>
                <c:pt idx="11">
                  <c:v>23.462068965517243</c:v>
                </c:pt>
                <c:pt idx="12">
                  <c:v>25.223529411764709</c:v>
                </c:pt>
                <c:pt idx="13">
                  <c:v>23.574999999999999</c:v>
                </c:pt>
                <c:pt idx="14">
                  <c:v>26.216666666666669</c:v>
                </c:pt>
                <c:pt idx="15">
                  <c:v>23.079411764705885</c:v>
                </c:pt>
                <c:pt idx="16">
                  <c:v>25.051282051282051</c:v>
                </c:pt>
                <c:pt idx="17">
                  <c:v>25.965384615384615</c:v>
                </c:pt>
                <c:pt idx="18">
                  <c:v>26.129411764705885</c:v>
                </c:pt>
                <c:pt idx="19">
                  <c:v>28.966666666666669</c:v>
                </c:pt>
                <c:pt idx="20">
                  <c:v>26.666666666666668</c:v>
                </c:pt>
                <c:pt idx="21">
                  <c:v>26.35</c:v>
                </c:pt>
                <c:pt idx="22">
                  <c:v>28.799999999999997</c:v>
                </c:pt>
                <c:pt idx="23">
                  <c:v>28.9</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#N/A</c:v>
                </c:pt>
                <c:pt idx="8">
                  <c:v>#N/A</c:v>
                </c:pt>
                <c:pt idx="9">
                  <c:v>#N/A</c:v>
                </c:pt>
                <c:pt idx="10">
                  <c:v>28</c:v>
                </c:pt>
                <c:pt idx="11">
                  <c:v>#N/A</c:v>
                </c:pt>
                <c:pt idx="12">
                  <c:v>26.274999999999999</c:v>
                </c:pt>
                <c:pt idx="13">
                  <c:v>28.133333333333336</c:v>
                </c:pt>
                <c:pt idx="14">
                  <c:v>31.116666666666664</c:v>
                </c:pt>
                <c:pt idx="15">
                  <c:v>28.733333333333334</c:v>
                </c:pt>
                <c:pt idx="16">
                  <c:v>30.02</c:v>
                </c:pt>
                <c:pt idx="17">
                  <c:v>33.700000000000003</c:v>
                </c:pt>
                <c:pt idx="18">
                  <c:v>29.2</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29.6</c:v>
                </c:pt>
                <c:pt idx="1">
                  <c:v>33.1</c:v>
                </c:pt>
                <c:pt idx="2">
                  <c:v>34.799999999999997</c:v>
                </c:pt>
                <c:pt idx="3">
                  <c:v>36.299999999999997</c:v>
                </c:pt>
                <c:pt idx="4">
                  <c:v>35.1</c:v>
                </c:pt>
                <c:pt idx="5">
                  <c:v>30.9</c:v>
                </c:pt>
                <c:pt idx="6">
                  <c:v>26.690909090909091</c:v>
                </c:pt>
                <c:pt idx="7">
                  <c:v>27.302564102564109</c:v>
                </c:pt>
                <c:pt idx="8">
                  <c:v>26.299999999999997</c:v>
                </c:pt>
                <c:pt idx="9">
                  <c:v>27.6</c:v>
                </c:pt>
                <c:pt idx="10">
                  <c:v>26.78125</c:v>
                </c:pt>
                <c:pt idx="11">
                  <c:v>24.895</c:v>
                </c:pt>
                <c:pt idx="12">
                  <c:v>26.285000000000004</c:v>
                </c:pt>
                <c:pt idx="13">
                  <c:v>25.091999999999999</c:v>
                </c:pt>
                <c:pt idx="14">
                  <c:v>26.425000000000001</c:v>
                </c:pt>
                <c:pt idx="15">
                  <c:v>26.157894736842099</c:v>
                </c:pt>
                <c:pt idx="16">
                  <c:v>27.418750000000003</c:v>
                </c:pt>
                <c:pt idx="17">
                  <c:v>27.588888888888889</c:v>
                </c:pt>
                <c:pt idx="18">
                  <c:v>28.576470588235292</c:v>
                </c:pt>
                <c:pt idx="19">
                  <c:v>32.799999999999997</c:v>
                </c:pt>
                <c:pt idx="20">
                  <c:v>30.833333333333332</c:v>
                </c:pt>
                <c:pt idx="21">
                  <c:v>32.6</c:v>
                </c:pt>
                <c:pt idx="22">
                  <c:v>34.6</c:v>
                </c:pt>
                <c:pt idx="23">
                  <c:v>34.1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45972</c:v>
                </c:pt>
                <c:pt idx="1">
                  <c:v>45973</c:v>
                </c:pt>
                <c:pt idx="2">
                  <c:v>45974</c:v>
                </c:pt>
                <c:pt idx="3">
                  <c:v>45975</c:v>
                </c:pt>
                <c:pt idx="4">
                  <c:v>45976</c:v>
                </c:pt>
                <c:pt idx="5">
                  <c:v>45977</c:v>
                </c:pt>
                <c:pt idx="6">
                  <c:v>45978</c:v>
                </c:pt>
              </c:numCache>
            </c:numRef>
          </c:cat>
          <c:val>
            <c:numRef>
              <c:f>config!$AG$5:$AG$11</c:f>
              <c:numCache>
                <c:formatCode>General</c:formatCode>
                <c:ptCount val="7"/>
                <c:pt idx="0">
                  <c:v>302</c:v>
                </c:pt>
                <c:pt idx="1">
                  <c:v>359</c:v>
                </c:pt>
                <c:pt idx="2">
                  <c:v>336</c:v>
                </c:pt>
                <c:pt idx="3">
                  <c:v>273</c:v>
                </c:pt>
                <c:pt idx="4">
                  <c:v>248</c:v>
                </c:pt>
                <c:pt idx="5">
                  <c:v>233</c:v>
                </c:pt>
                <c:pt idx="6">
                  <c:v>289</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45972</c:v>
                </c:pt>
                <c:pt idx="1">
                  <c:v>45973</c:v>
                </c:pt>
                <c:pt idx="2">
                  <c:v>45974</c:v>
                </c:pt>
                <c:pt idx="3">
                  <c:v>45975</c:v>
                </c:pt>
                <c:pt idx="4">
                  <c:v>45976</c:v>
                </c:pt>
                <c:pt idx="5">
                  <c:v>45977</c:v>
                </c:pt>
                <c:pt idx="6">
                  <c:v>45978</c:v>
                </c:pt>
              </c:numCache>
            </c:numRef>
          </c:cat>
          <c:val>
            <c:numRef>
              <c:f>config!$AH$5:$AH$11</c:f>
              <c:numCache>
                <c:formatCode>General</c:formatCode>
                <c:ptCount val="7"/>
                <c:pt idx="0">
                  <c:v>310</c:v>
                </c:pt>
                <c:pt idx="1">
                  <c:v>337</c:v>
                </c:pt>
                <c:pt idx="2">
                  <c:v>330</c:v>
                </c:pt>
                <c:pt idx="3">
                  <c:v>299</c:v>
                </c:pt>
                <c:pt idx="4">
                  <c:v>255</c:v>
                </c:pt>
                <c:pt idx="5">
                  <c:v>255</c:v>
                </c:pt>
                <c:pt idx="6">
                  <c:v>292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254</c:v>
                </c:pt>
                <c:pt idx="1">
                  <c:v>310</c:v>
                </c:pt>
                <c:pt idx="2">
                  <c:v>287</c:v>
                </c:pt>
                <c:pt idx="3">
                  <c:v>237</c:v>
                </c:pt>
                <c:pt idx="4">
                  <c:v>216</c:v>
                </c:pt>
                <c:pt idx="5">
                  <c:v>213</c:v>
                </c:pt>
                <c:pt idx="6">
                  <c:v>257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277</c:v>
                </c:pt>
                <c:pt idx="1">
                  <c:v>302</c:v>
                </c:pt>
                <c:pt idx="2">
                  <c:v>295</c:v>
                </c:pt>
                <c:pt idx="3">
                  <c:v>267</c:v>
                </c:pt>
                <c:pt idx="4">
                  <c:v>224</c:v>
                </c:pt>
                <c:pt idx="5">
                  <c:v>231</c:v>
                </c:pt>
                <c:pt idx="6">
                  <c:v>267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29.5</c:v>
                </c:pt>
                <c:pt idx="1">
                  <c:v>30.15</c:v>
                </c:pt>
                <c:pt idx="2">
                  <c:v>30.05</c:v>
                </c:pt>
                <c:pt idx="3">
                  <c:v>30</c:v>
                </c:pt>
                <c:pt idx="4">
                  <c:v>29.45</c:v>
                </c:pt>
                <c:pt idx="5">
                  <c:v>29.200000000000003</c:v>
                </c:pt>
                <c:pt idx="6">
                  <c:v>29.9</c:v>
                </c:pt>
              </c:numCache>
            </c:numRef>
          </c:xVal>
          <c:yVal>
            <c:numRef>
              <c:f>config!$BV$16:$BV$22</c:f>
              <c:numCache>
                <c:formatCode>General</c:formatCode>
                <c:ptCount val="7"/>
                <c:pt idx="0">
                  <c:v>612</c:v>
                </c:pt>
                <c:pt idx="1">
                  <c:v>696</c:v>
                </c:pt>
                <c:pt idx="2">
                  <c:v>666</c:v>
                </c:pt>
                <c:pt idx="3">
                  <c:v>572</c:v>
                </c:pt>
                <c:pt idx="4">
                  <c:v>503</c:v>
                </c:pt>
                <c:pt idx="5">
                  <c:v>488</c:v>
                </c:pt>
                <c:pt idx="6">
                  <c:v>581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'DIR1'!$BI$108:$BO$108</c:f>
              <c:numCache>
                <c:formatCode>0.0</c:formatCode>
                <c:ptCount val="7"/>
                <c:pt idx="0">
                  <c:v>23.954411764705871</c:v>
                </c:pt>
                <c:pt idx="1">
                  <c:v>25.523943661971828</c:v>
                </c:pt>
                <c:pt idx="2">
                  <c:v>24.805555555555554</c:v>
                </c:pt>
                <c:pt idx="3">
                  <c:v>25</c:v>
                </c:pt>
                <c:pt idx="4">
                  <c:v>24.786956521739132</c:v>
                </c:pt>
                <c:pt idx="5">
                  <c:v>25.026315789473681</c:v>
                </c:pt>
                <c:pt idx="6">
                  <c:v>25.092424242424244</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'DIR1'!$BI$107:$BO$107</c:f>
              <c:numCache>
                <c:formatCode>0.0</c:formatCode>
                <c:ptCount val="7"/>
                <c:pt idx="0">
                  <c:v>24.079166666666662</c:v>
                </c:pt>
                <c:pt idx="1">
                  <c:v>25.239583333333329</c:v>
                </c:pt>
                <c:pt idx="2">
                  <c:v>24.302083333333329</c:v>
                </c:pt>
                <c:pt idx="3">
                  <c:v>24.841304347826082</c:v>
                </c:pt>
                <c:pt idx="4">
                  <c:v>24.642553191489363</c:v>
                </c:pt>
                <c:pt idx="5">
                  <c:v>23.967441860465108</c:v>
                </c:pt>
                <c:pt idx="6">
                  <c:v>25.064583333333331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31.6</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'DIR2'!$BI$108:$BO$108</c:f>
              <c:numCache>
                <c:formatCode>0.0</c:formatCode>
                <c:ptCount val="7"/>
                <c:pt idx="0">
                  <c:v>23.803174603174604</c:v>
                </c:pt>
                <c:pt idx="1">
                  <c:v>25.132812500000007</c:v>
                </c:pt>
                <c:pt idx="2">
                  <c:v>24.734285714285711</c:v>
                </c:pt>
                <c:pt idx="3">
                  <c:v>25.616923076923072</c:v>
                </c:pt>
                <c:pt idx="4">
                  <c:v>25.437500000000018</c:v>
                </c:pt>
                <c:pt idx="5">
                  <c:v>24.966153846153844</c:v>
                </c:pt>
                <c:pt idx="6">
                  <c:v>25.434375000000006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'DIR2'!$BI$107:$BO$107</c:f>
              <c:numCache>
                <c:formatCode>0.0</c:formatCode>
                <c:ptCount val="7"/>
                <c:pt idx="0">
                  <c:v>24.08085106382979</c:v>
                </c:pt>
                <c:pt idx="1">
                  <c:v>24.816666666666681</c:v>
                </c:pt>
                <c:pt idx="2">
                  <c:v>24.462500000000002</c:v>
                </c:pt>
                <c:pt idx="3">
                  <c:v>25.087499999999995</c:v>
                </c:pt>
                <c:pt idx="4">
                  <c:v>24.700000000000006</c:v>
                </c:pt>
                <c:pt idx="5">
                  <c:v>23.686956521739134</c:v>
                </c:pt>
                <c:pt idx="6">
                  <c:v>24.831914893617029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31.6</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'DIR1'!$BR$108:$BX$108</c:f>
              <c:numCache>
                <c:formatCode>0.0</c:formatCode>
                <c:ptCount val="7"/>
                <c:pt idx="0">
                  <c:v>26.25</c:v>
                </c:pt>
                <c:pt idx="1">
                  <c:v>30.400000000000002</c:v>
                </c:pt>
                <c:pt idx="2">
                  <c:v>28.8</c:v>
                </c:pt>
                <c:pt idx="3">
                  <c:v>0</c:v>
                </c:pt>
                <c:pt idx="4">
                  <c:v>0</c:v>
                </c:pt>
                <c:pt idx="5">
                  <c:v>31.1</c:v>
                </c:pt>
                <c:pt idx="6">
                  <c:v>31.6</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'DIR1'!$BR$107:$BX$107</c:f>
              <c:numCache>
                <c:formatCode>0.0</c:formatCode>
                <c:ptCount val="7"/>
                <c:pt idx="0">
                  <c:v>26.25</c:v>
                </c:pt>
                <c:pt idx="1">
                  <c:v>30.26</c:v>
                </c:pt>
                <c:pt idx="2">
                  <c:v>28.8</c:v>
                </c:pt>
                <c:pt idx="3">
                  <c:v>0</c:v>
                </c:pt>
                <c:pt idx="4">
                  <c:v>0</c:v>
                </c:pt>
                <c:pt idx="5">
                  <c:v>31.1</c:v>
                </c:pt>
                <c:pt idx="6">
                  <c:v>31.6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31.6</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'DIR2'!$BR$108:$BX$108</c:f>
              <c:numCache>
                <c:formatCode>0.0</c:formatCode>
                <c:ptCount val="7"/>
                <c:pt idx="0">
                  <c:v>29.779999999999994</c:v>
                </c:pt>
                <c:pt idx="1">
                  <c:v>30.399999999999995</c:v>
                </c:pt>
                <c:pt idx="2">
                  <c:v>29.666666666666668</c:v>
                </c:pt>
                <c:pt idx="3">
                  <c:v>31.080000000000002</c:v>
                </c:pt>
                <c:pt idx="4">
                  <c:v>28</c:v>
                </c:pt>
                <c:pt idx="5">
                  <c:v>28.066666666666663</c:v>
                </c:pt>
                <c:pt idx="6">
                  <c:v>28.8</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'DIR2'!$BR$107:$BX$107</c:f>
              <c:numCache>
                <c:formatCode>0.0</c:formatCode>
                <c:ptCount val="7"/>
                <c:pt idx="0">
                  <c:v>29.779999999999994</c:v>
                </c:pt>
                <c:pt idx="1">
                  <c:v>30.399999999999995</c:v>
                </c:pt>
                <c:pt idx="2">
                  <c:v>29.666666666666668</c:v>
                </c:pt>
                <c:pt idx="3">
                  <c:v>31.080000000000002</c:v>
                </c:pt>
                <c:pt idx="4">
                  <c:v>28</c:v>
                </c:pt>
                <c:pt idx="5">
                  <c:v>28.066666666666663</c:v>
                </c:pt>
                <c:pt idx="6">
                  <c:v>28.8</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31.6</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33.333333333333329</c:v>
                </c:pt>
                <c:pt idx="2">
                  <c:v>0</c:v>
                </c:pt>
                <c:pt idx="3">
                  <c:v>66.666666666666657</c:v>
                </c:pt>
                <c:pt idx="4">
                  <c:v>0</c:v>
                </c:pt>
                <c:pt idx="5">
                  <c:v>4</c:v>
                </c:pt>
                <c:pt idx="6">
                  <c:v>10.843373493975903</c:v>
                </c:pt>
                <c:pt idx="7">
                  <c:v>20.526315789473685</c:v>
                </c:pt>
                <c:pt idx="8">
                  <c:v>13.756613756613756</c:v>
                </c:pt>
                <c:pt idx="9">
                  <c:v>9.0909090909090917</c:v>
                </c:pt>
                <c:pt idx="10">
                  <c:v>9.2857142857142865</c:v>
                </c:pt>
                <c:pt idx="11">
                  <c:v>13.333333333333334</c:v>
                </c:pt>
                <c:pt idx="12">
                  <c:v>8.0882352941176467</c:v>
                </c:pt>
                <c:pt idx="13">
                  <c:v>8.3832335329341312</c:v>
                </c:pt>
                <c:pt idx="14">
                  <c:v>8.1967213114754092</c:v>
                </c:pt>
                <c:pt idx="15">
                  <c:v>8.0246913580246915</c:v>
                </c:pt>
                <c:pt idx="16">
                  <c:v>18.840579710144929</c:v>
                </c:pt>
                <c:pt idx="17">
                  <c:v>14.563106796116504</c:v>
                </c:pt>
                <c:pt idx="18">
                  <c:v>11.39240506329114</c:v>
                </c:pt>
                <c:pt idx="19">
                  <c:v>13.333333333333334</c:v>
                </c:pt>
                <c:pt idx="20">
                  <c:v>3.3333333333333335</c:v>
                </c:pt>
                <c:pt idx="21">
                  <c:v>24.137931034482758</c:v>
                </c:pt>
                <c:pt idx="22">
                  <c:v>5.5555555555555554</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16.666666666666664</c:v>
                </c:pt>
                <c:pt idx="3">
                  <c:v>16.666666666666664</c:v>
                </c:pt>
                <c:pt idx="4">
                  <c:v>16.666666666666664</c:v>
                </c:pt>
                <c:pt idx="5">
                  <c:v>4</c:v>
                </c:pt>
                <c:pt idx="6">
                  <c:v>3.6144578313253009</c:v>
                </c:pt>
                <c:pt idx="7">
                  <c:v>4.7368421052631584</c:v>
                </c:pt>
                <c:pt idx="8">
                  <c:v>2.1164021164021163</c:v>
                </c:pt>
                <c:pt idx="9">
                  <c:v>2.0202020202020203</c:v>
                </c:pt>
                <c:pt idx="10">
                  <c:v>0.7142857142857143</c:v>
                </c:pt>
                <c:pt idx="11">
                  <c:v>1.3333333333333335</c:v>
                </c:pt>
                <c:pt idx="12">
                  <c:v>0</c:v>
                </c:pt>
                <c:pt idx="13">
                  <c:v>0.5988023952095809</c:v>
                </c:pt>
                <c:pt idx="14">
                  <c:v>0</c:v>
                </c:pt>
                <c:pt idx="15">
                  <c:v>2.4691358024691357</c:v>
                </c:pt>
                <c:pt idx="16">
                  <c:v>1.4492753623188406</c:v>
                </c:pt>
                <c:pt idx="17">
                  <c:v>2.912621359223301</c:v>
                </c:pt>
                <c:pt idx="18">
                  <c:v>3.79746835443038</c:v>
                </c:pt>
                <c:pt idx="19">
                  <c:v>13.333333333333334</c:v>
                </c:pt>
                <c:pt idx="20">
                  <c:v>3.3333333333333335</c:v>
                </c:pt>
                <c:pt idx="21">
                  <c:v>0</c:v>
                </c:pt>
                <c:pt idx="22">
                  <c:v>5.5555555555555554</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16.666666666666664</c:v>
                </c:pt>
                <c:pt idx="1">
                  <c:v>35.714285714285715</c:v>
                </c:pt>
                <c:pt idx="2">
                  <c:v>100</c:v>
                </c:pt>
                <c:pt idx="3">
                  <c:v>25</c:v>
                </c:pt>
                <c:pt idx="4">
                  <c:v>0</c:v>
                </c:pt>
                <c:pt idx="5">
                  <c:v>10</c:v>
                </c:pt>
                <c:pt idx="6">
                  <c:v>0</c:v>
                </c:pt>
                <c:pt idx="7">
                  <c:v>10</c:v>
                </c:pt>
                <c:pt idx="8">
                  <c:v>8.7378640776699026</c:v>
                </c:pt>
                <c:pt idx="9">
                  <c:v>6.7669172932330826</c:v>
                </c:pt>
                <c:pt idx="10">
                  <c:v>10.294117647058822</c:v>
                </c:pt>
                <c:pt idx="11">
                  <c:v>5.625</c:v>
                </c:pt>
                <c:pt idx="12">
                  <c:v>11.560693641618498</c:v>
                </c:pt>
                <c:pt idx="13">
                  <c:v>7.1856287425149699</c:v>
                </c:pt>
                <c:pt idx="14">
                  <c:v>10.365853658536585</c:v>
                </c:pt>
                <c:pt idx="15">
                  <c:v>9.2233009708737868</c:v>
                </c:pt>
                <c:pt idx="16">
                  <c:v>10.72961373390558</c:v>
                </c:pt>
                <c:pt idx="17">
                  <c:v>15.656565656565657</c:v>
                </c:pt>
                <c:pt idx="18">
                  <c:v>25</c:v>
                </c:pt>
                <c:pt idx="19">
                  <c:v>16.949152542372879</c:v>
                </c:pt>
                <c:pt idx="20">
                  <c:v>16</c:v>
                </c:pt>
                <c:pt idx="21">
                  <c:v>4.7619047619047619</c:v>
                </c:pt>
                <c:pt idx="22">
                  <c:v>20</c:v>
                </c:pt>
                <c:pt idx="23">
                  <c:v>13.333333333333334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25</c:v>
                </c:pt>
                <c:pt idx="4">
                  <c:v>100</c:v>
                </c:pt>
                <c:pt idx="5">
                  <c:v>10</c:v>
                </c:pt>
                <c:pt idx="6">
                  <c:v>0</c:v>
                </c:pt>
                <c:pt idx="7">
                  <c:v>2.8571428571428572</c:v>
                </c:pt>
                <c:pt idx="8">
                  <c:v>0</c:v>
                </c:pt>
                <c:pt idx="9">
                  <c:v>0</c:v>
                </c:pt>
                <c:pt idx="10">
                  <c:v>2.2058823529411766</c:v>
                </c:pt>
                <c:pt idx="11">
                  <c:v>0</c:v>
                </c:pt>
                <c:pt idx="12">
                  <c:v>0.57803468208092479</c:v>
                </c:pt>
                <c:pt idx="13">
                  <c:v>1.7964071856287425</c:v>
                </c:pt>
                <c:pt idx="14">
                  <c:v>2.4390243902439024</c:v>
                </c:pt>
                <c:pt idx="15">
                  <c:v>0.97087378640776689</c:v>
                </c:pt>
                <c:pt idx="16">
                  <c:v>1.7167381974248928</c:v>
                </c:pt>
                <c:pt idx="17">
                  <c:v>4.5454545454545459</c:v>
                </c:pt>
                <c:pt idx="18">
                  <c:v>3.3333333333333335</c:v>
                </c:pt>
                <c:pt idx="19">
                  <c:v>3.3898305084745761</c:v>
                </c:pt>
                <c:pt idx="20">
                  <c:v>8</c:v>
                </c:pt>
                <c:pt idx="21">
                  <c:v>4.7619047619047619</c:v>
                </c:pt>
                <c:pt idx="22">
                  <c:v>10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45972</c:v>
                </c:pt>
                <c:pt idx="24" formatCode="ddd\ dd\ mmm">
                  <c:v>45973</c:v>
                </c:pt>
                <c:pt idx="48" formatCode="ddd\ dd\ mmm">
                  <c:v>45974</c:v>
                </c:pt>
                <c:pt idx="72" formatCode="ddd\ dd\ mmm">
                  <c:v>45975</c:v>
                </c:pt>
                <c:pt idx="96" formatCode="ddd\ dd\ mmm">
                  <c:v>45976</c:v>
                </c:pt>
                <c:pt idx="120" formatCode="ddd\ dd\ mmm">
                  <c:v>45977</c:v>
                </c:pt>
                <c:pt idx="144" formatCode="ddd\ dd\ mmm">
                  <c:v>45978</c:v>
                </c:pt>
              </c:numCache>
            </c:numRef>
          </c:cat>
          <c:val>
            <c:numRef>
              <c:f>'DIR1'!$AZ$145:$AZ$312</c:f>
              <c:numCache>
                <c:formatCode>0</c:formatCode>
                <c:ptCount val="168"/>
                <c:pt idx="0">
                  <c:v>0</c:v>
                </c:pt>
                <c:pt idx="1">
                  <c:v>1</c:v>
                </c:pt>
                <c:pt idx="2">
                  <c:v>0</c:v>
                </c:pt>
                <c:pt idx="3">
                  <c:v>1</c:v>
                </c:pt>
                <c:pt idx="4">
                  <c:v>1</c:v>
                </c:pt>
                <c:pt idx="5">
                  <c:v>5</c:v>
                </c:pt>
                <c:pt idx="6">
                  <c:v>20</c:v>
                </c:pt>
                <c:pt idx="7">
                  <c:v>33</c:v>
                </c:pt>
                <c:pt idx="8">
                  <c:v>38</c:v>
                </c:pt>
                <c:pt idx="9">
                  <c:v>26</c:v>
                </c:pt>
                <c:pt idx="10">
                  <c:v>9</c:v>
                </c:pt>
                <c:pt idx="11">
                  <c:v>15</c:v>
                </c:pt>
                <c:pt idx="12">
                  <c:v>19</c:v>
                </c:pt>
                <c:pt idx="13">
                  <c:v>16</c:v>
                </c:pt>
                <c:pt idx="14">
                  <c:v>21</c:v>
                </c:pt>
                <c:pt idx="15">
                  <c:v>21</c:v>
                </c:pt>
                <c:pt idx="16">
                  <c:v>27</c:v>
                </c:pt>
                <c:pt idx="17">
                  <c:v>16</c:v>
                </c:pt>
                <c:pt idx="18">
                  <c:v>13</c:v>
                </c:pt>
                <c:pt idx="19">
                  <c:v>8</c:v>
                </c:pt>
                <c:pt idx="20">
                  <c:v>7</c:v>
                </c:pt>
                <c:pt idx="21">
                  <c:v>4</c:v>
                </c:pt>
                <c:pt idx="22">
                  <c:v>1</c:v>
                </c:pt>
                <c:pt idx="23">
                  <c:v>0</c:v>
                </c:pt>
                <c:pt idx="24">
                  <c:v>0</c:v>
                </c:pt>
                <c:pt idx="25">
                  <c:v>1</c:v>
                </c:pt>
                <c:pt idx="26">
                  <c:v>2</c:v>
                </c:pt>
                <c:pt idx="27">
                  <c:v>1</c:v>
                </c:pt>
                <c:pt idx="28">
                  <c:v>2</c:v>
                </c:pt>
                <c:pt idx="29">
                  <c:v>3</c:v>
                </c:pt>
                <c:pt idx="30">
                  <c:v>22</c:v>
                </c:pt>
                <c:pt idx="31">
                  <c:v>41</c:v>
                </c:pt>
                <c:pt idx="32">
                  <c:v>39</c:v>
                </c:pt>
                <c:pt idx="33">
                  <c:v>32</c:v>
                </c:pt>
                <c:pt idx="34">
                  <c:v>23</c:v>
                </c:pt>
                <c:pt idx="35">
                  <c:v>23</c:v>
                </c:pt>
                <c:pt idx="36">
                  <c:v>27</c:v>
                </c:pt>
                <c:pt idx="37">
                  <c:v>33</c:v>
                </c:pt>
                <c:pt idx="38">
                  <c:v>21</c:v>
                </c:pt>
                <c:pt idx="39">
                  <c:v>25</c:v>
                </c:pt>
                <c:pt idx="40">
                  <c:v>20</c:v>
                </c:pt>
                <c:pt idx="41">
                  <c:v>9</c:v>
                </c:pt>
                <c:pt idx="42">
                  <c:v>17</c:v>
                </c:pt>
                <c:pt idx="43">
                  <c:v>5</c:v>
                </c:pt>
                <c:pt idx="44">
                  <c:v>4</c:v>
                </c:pt>
                <c:pt idx="45">
                  <c:v>4</c:v>
                </c:pt>
                <c:pt idx="46">
                  <c:v>4</c:v>
                </c:pt>
                <c:pt idx="47">
                  <c:v>1</c:v>
                </c:pt>
                <c:pt idx="48">
                  <c:v>2</c:v>
                </c:pt>
                <c:pt idx="49">
                  <c:v>0</c:v>
                </c:pt>
                <c:pt idx="50">
                  <c:v>3</c:v>
                </c:pt>
                <c:pt idx="51">
                  <c:v>1</c:v>
                </c:pt>
                <c:pt idx="52">
                  <c:v>2</c:v>
                </c:pt>
                <c:pt idx="53">
                  <c:v>4</c:v>
                </c:pt>
                <c:pt idx="54">
                  <c:v>13</c:v>
                </c:pt>
                <c:pt idx="55">
                  <c:v>35</c:v>
                </c:pt>
                <c:pt idx="56">
                  <c:v>39</c:v>
                </c:pt>
                <c:pt idx="57">
                  <c:v>31</c:v>
                </c:pt>
                <c:pt idx="58">
                  <c:v>24</c:v>
                </c:pt>
                <c:pt idx="59">
                  <c:v>21</c:v>
                </c:pt>
                <c:pt idx="60">
                  <c:v>16</c:v>
                </c:pt>
                <c:pt idx="61">
                  <c:v>19</c:v>
                </c:pt>
                <c:pt idx="62">
                  <c:v>22</c:v>
                </c:pt>
                <c:pt idx="63">
                  <c:v>27</c:v>
                </c:pt>
                <c:pt idx="64">
                  <c:v>16</c:v>
                </c:pt>
                <c:pt idx="65">
                  <c:v>17</c:v>
                </c:pt>
                <c:pt idx="66">
                  <c:v>20</c:v>
                </c:pt>
                <c:pt idx="67">
                  <c:v>9</c:v>
                </c:pt>
                <c:pt idx="68">
                  <c:v>3</c:v>
                </c:pt>
                <c:pt idx="69">
                  <c:v>5</c:v>
                </c:pt>
                <c:pt idx="70">
                  <c:v>6</c:v>
                </c:pt>
                <c:pt idx="71">
                  <c:v>1</c:v>
                </c:pt>
                <c:pt idx="72">
                  <c:v>3</c:v>
                </c:pt>
                <c:pt idx="73">
                  <c:v>0</c:v>
                </c:pt>
                <c:pt idx="74">
                  <c:v>1</c:v>
                </c:pt>
                <c:pt idx="75">
                  <c:v>1</c:v>
                </c:pt>
                <c:pt idx="76">
                  <c:v>1</c:v>
                </c:pt>
                <c:pt idx="77">
                  <c:v>3</c:v>
                </c:pt>
                <c:pt idx="78">
                  <c:v>8</c:v>
                </c:pt>
                <c:pt idx="79">
                  <c:v>23</c:v>
                </c:pt>
                <c:pt idx="80">
                  <c:v>22</c:v>
                </c:pt>
                <c:pt idx="81">
                  <c:v>30</c:v>
                </c:pt>
                <c:pt idx="82">
                  <c:v>16</c:v>
                </c:pt>
                <c:pt idx="83">
                  <c:v>15</c:v>
                </c:pt>
                <c:pt idx="84">
                  <c:v>16</c:v>
                </c:pt>
                <c:pt idx="85">
                  <c:v>18</c:v>
                </c:pt>
                <c:pt idx="86">
                  <c:v>14</c:v>
                </c:pt>
                <c:pt idx="87">
                  <c:v>28</c:v>
                </c:pt>
                <c:pt idx="88">
                  <c:v>27</c:v>
                </c:pt>
                <c:pt idx="89">
                  <c:v>17</c:v>
                </c:pt>
                <c:pt idx="90">
                  <c:v>11</c:v>
                </c:pt>
                <c:pt idx="91">
                  <c:v>8</c:v>
                </c:pt>
                <c:pt idx="92">
                  <c:v>3</c:v>
                </c:pt>
                <c:pt idx="93">
                  <c:v>5</c:v>
                </c:pt>
                <c:pt idx="94">
                  <c:v>1</c:v>
                </c:pt>
                <c:pt idx="95">
                  <c:v>2</c:v>
                </c:pt>
                <c:pt idx="96">
                  <c:v>4</c:v>
                </c:pt>
                <c:pt idx="97">
                  <c:v>1</c:v>
                </c:pt>
                <c:pt idx="98">
                  <c:v>0</c:v>
                </c:pt>
                <c:pt idx="99">
                  <c:v>0</c:v>
                </c:pt>
                <c:pt idx="100">
                  <c:v>0</c:v>
                </c:pt>
                <c:pt idx="101">
                  <c:v>3</c:v>
                </c:pt>
                <c:pt idx="102">
                  <c:v>6</c:v>
                </c:pt>
                <c:pt idx="103">
                  <c:v>10</c:v>
                </c:pt>
                <c:pt idx="104">
                  <c:v>19</c:v>
                </c:pt>
                <c:pt idx="105">
                  <c:v>23</c:v>
                </c:pt>
                <c:pt idx="106">
                  <c:v>21</c:v>
                </c:pt>
                <c:pt idx="107">
                  <c:v>24</c:v>
                </c:pt>
                <c:pt idx="108">
                  <c:v>22</c:v>
                </c:pt>
                <c:pt idx="109">
                  <c:v>35</c:v>
                </c:pt>
                <c:pt idx="110">
                  <c:v>14</c:v>
                </c:pt>
                <c:pt idx="111">
                  <c:v>15</c:v>
                </c:pt>
                <c:pt idx="112">
                  <c:v>14</c:v>
                </c:pt>
                <c:pt idx="113">
                  <c:v>12</c:v>
                </c:pt>
                <c:pt idx="114">
                  <c:v>7</c:v>
                </c:pt>
                <c:pt idx="115">
                  <c:v>4</c:v>
                </c:pt>
                <c:pt idx="116">
                  <c:v>4</c:v>
                </c:pt>
                <c:pt idx="117">
                  <c:v>5</c:v>
                </c:pt>
                <c:pt idx="118">
                  <c:v>4</c:v>
                </c:pt>
                <c:pt idx="119">
                  <c:v>1</c:v>
                </c:pt>
                <c:pt idx="120">
                  <c:v>1</c:v>
                </c:pt>
                <c:pt idx="121">
                  <c:v>0</c:v>
                </c:pt>
                <c:pt idx="122">
                  <c:v>0</c:v>
                </c:pt>
                <c:pt idx="123">
                  <c:v>0</c:v>
                </c:pt>
                <c:pt idx="124">
                  <c:v>0</c:v>
                </c:pt>
                <c:pt idx="125">
                  <c:v>1</c:v>
                </c:pt>
                <c:pt idx="126">
                  <c:v>2</c:v>
                </c:pt>
                <c:pt idx="127">
                  <c:v>9</c:v>
                </c:pt>
                <c:pt idx="128">
                  <c:v>5</c:v>
                </c:pt>
                <c:pt idx="129">
                  <c:v>30</c:v>
                </c:pt>
                <c:pt idx="130">
                  <c:v>25</c:v>
                </c:pt>
                <c:pt idx="131">
                  <c:v>32</c:v>
                </c:pt>
                <c:pt idx="132">
                  <c:v>21</c:v>
                </c:pt>
                <c:pt idx="133">
                  <c:v>21</c:v>
                </c:pt>
                <c:pt idx="134">
                  <c:v>18</c:v>
                </c:pt>
                <c:pt idx="135">
                  <c:v>16</c:v>
                </c:pt>
                <c:pt idx="136">
                  <c:v>20</c:v>
                </c:pt>
                <c:pt idx="137">
                  <c:v>15</c:v>
                </c:pt>
                <c:pt idx="138">
                  <c:v>1</c:v>
                </c:pt>
                <c:pt idx="139">
                  <c:v>7</c:v>
                </c:pt>
                <c:pt idx="140">
                  <c:v>5</c:v>
                </c:pt>
                <c:pt idx="141">
                  <c:v>2</c:v>
                </c:pt>
                <c:pt idx="142">
                  <c:v>2</c:v>
                </c:pt>
                <c:pt idx="143">
                  <c:v>0</c:v>
                </c:pt>
                <c:pt idx="144">
                  <c:v>0</c:v>
                </c:pt>
                <c:pt idx="145">
                  <c:v>0</c:v>
                </c:pt>
                <c:pt idx="146">
                  <c:v>0</c:v>
                </c:pt>
                <c:pt idx="147">
                  <c:v>2</c:v>
                </c:pt>
                <c:pt idx="148">
                  <c:v>0</c:v>
                </c:pt>
                <c:pt idx="149">
                  <c:v>6</c:v>
                </c:pt>
                <c:pt idx="150">
                  <c:v>12</c:v>
                </c:pt>
                <c:pt idx="151">
                  <c:v>39</c:v>
                </c:pt>
                <c:pt idx="152">
                  <c:v>27</c:v>
                </c:pt>
                <c:pt idx="153">
                  <c:v>26</c:v>
                </c:pt>
                <c:pt idx="154">
                  <c:v>22</c:v>
                </c:pt>
                <c:pt idx="155">
                  <c:v>20</c:v>
                </c:pt>
                <c:pt idx="156">
                  <c:v>15</c:v>
                </c:pt>
                <c:pt idx="157">
                  <c:v>25</c:v>
                </c:pt>
                <c:pt idx="158">
                  <c:v>12</c:v>
                </c:pt>
                <c:pt idx="159">
                  <c:v>30</c:v>
                </c:pt>
                <c:pt idx="160">
                  <c:v>14</c:v>
                </c:pt>
                <c:pt idx="161">
                  <c:v>17</c:v>
                </c:pt>
                <c:pt idx="162">
                  <c:v>10</c:v>
                </c:pt>
                <c:pt idx="163">
                  <c:v>4</c:v>
                </c:pt>
                <c:pt idx="164">
                  <c:v>4</c:v>
                </c:pt>
                <c:pt idx="165">
                  <c:v>4</c:v>
                </c:pt>
                <c:pt idx="166">
                  <c:v>0</c:v>
                </c:pt>
                <c:pt idx="167">
                  <c:v>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45972</c:v>
                </c:pt>
                <c:pt idx="24" formatCode="ddd\ dd\ mmm">
                  <c:v>45973</c:v>
                </c:pt>
                <c:pt idx="48" formatCode="ddd\ dd\ mmm">
                  <c:v>45974</c:v>
                </c:pt>
                <c:pt idx="72" formatCode="ddd\ dd\ mmm">
                  <c:v>45975</c:v>
                </c:pt>
                <c:pt idx="96" formatCode="ddd\ dd\ mmm">
                  <c:v>45976</c:v>
                </c:pt>
                <c:pt idx="120" formatCode="ddd\ dd\ mmm">
                  <c:v>45977</c:v>
                </c:pt>
                <c:pt idx="144" formatCode="ddd\ dd\ mmm">
                  <c:v>45978</c:v>
                </c:pt>
              </c:numCache>
            </c:numRef>
          </c:cat>
          <c:val>
            <c:numRef>
              <c:f>'DIR2'!$AZ$145:$AZ$312</c:f>
              <c:numCache>
                <c:formatCode>0</c:formatCode>
                <c:ptCount val="168"/>
                <c:pt idx="0">
                  <c:v>0</c:v>
                </c:pt>
                <c:pt idx="1">
                  <c:v>1</c:v>
                </c:pt>
                <c:pt idx="2">
                  <c:v>0</c:v>
                </c:pt>
                <c:pt idx="3">
                  <c:v>0</c:v>
                </c:pt>
                <c:pt idx="4">
                  <c:v>0</c:v>
                </c:pt>
                <c:pt idx="5">
                  <c:v>2</c:v>
                </c:pt>
                <c:pt idx="6">
                  <c:v>3</c:v>
                </c:pt>
                <c:pt idx="7">
                  <c:v>9</c:v>
                </c:pt>
                <c:pt idx="8">
                  <c:v>22</c:v>
                </c:pt>
                <c:pt idx="9">
                  <c:v>16</c:v>
                </c:pt>
                <c:pt idx="10">
                  <c:v>12</c:v>
                </c:pt>
                <c:pt idx="11">
                  <c:v>13</c:v>
                </c:pt>
                <c:pt idx="12">
                  <c:v>24</c:v>
                </c:pt>
                <c:pt idx="13">
                  <c:v>16</c:v>
                </c:pt>
                <c:pt idx="14">
                  <c:v>18</c:v>
                </c:pt>
                <c:pt idx="15">
                  <c:v>33</c:v>
                </c:pt>
                <c:pt idx="16">
                  <c:v>47</c:v>
                </c:pt>
                <c:pt idx="17">
                  <c:v>45</c:v>
                </c:pt>
                <c:pt idx="18">
                  <c:v>22</c:v>
                </c:pt>
                <c:pt idx="19">
                  <c:v>10</c:v>
                </c:pt>
                <c:pt idx="20">
                  <c:v>10</c:v>
                </c:pt>
                <c:pt idx="21">
                  <c:v>3</c:v>
                </c:pt>
                <c:pt idx="22">
                  <c:v>3</c:v>
                </c:pt>
                <c:pt idx="23">
                  <c:v>1</c:v>
                </c:pt>
                <c:pt idx="24">
                  <c:v>0</c:v>
                </c:pt>
                <c:pt idx="25">
                  <c:v>0</c:v>
                </c:pt>
                <c:pt idx="26">
                  <c:v>1</c:v>
                </c:pt>
                <c:pt idx="27">
                  <c:v>1</c:v>
                </c:pt>
                <c:pt idx="28">
                  <c:v>0</c:v>
                </c:pt>
                <c:pt idx="29">
                  <c:v>2</c:v>
                </c:pt>
                <c:pt idx="30">
                  <c:v>3</c:v>
                </c:pt>
                <c:pt idx="31">
                  <c:v>19</c:v>
                </c:pt>
                <c:pt idx="32">
                  <c:v>24</c:v>
                </c:pt>
                <c:pt idx="33">
                  <c:v>24</c:v>
                </c:pt>
                <c:pt idx="34">
                  <c:v>23</c:v>
                </c:pt>
                <c:pt idx="35">
                  <c:v>17</c:v>
                </c:pt>
                <c:pt idx="36">
                  <c:v>25</c:v>
                </c:pt>
                <c:pt idx="37">
                  <c:v>21</c:v>
                </c:pt>
                <c:pt idx="38">
                  <c:v>30</c:v>
                </c:pt>
                <c:pt idx="39">
                  <c:v>30</c:v>
                </c:pt>
                <c:pt idx="40">
                  <c:v>44</c:v>
                </c:pt>
                <c:pt idx="41">
                  <c:v>28</c:v>
                </c:pt>
                <c:pt idx="42">
                  <c:v>17</c:v>
                </c:pt>
                <c:pt idx="43">
                  <c:v>15</c:v>
                </c:pt>
                <c:pt idx="44">
                  <c:v>8</c:v>
                </c:pt>
                <c:pt idx="45">
                  <c:v>4</c:v>
                </c:pt>
                <c:pt idx="46">
                  <c:v>0</c:v>
                </c:pt>
                <c:pt idx="47">
                  <c:v>1</c:v>
                </c:pt>
                <c:pt idx="48">
                  <c:v>1</c:v>
                </c:pt>
                <c:pt idx="49">
                  <c:v>2</c:v>
                </c:pt>
                <c:pt idx="50">
                  <c:v>0</c:v>
                </c:pt>
                <c:pt idx="51">
                  <c:v>1</c:v>
                </c:pt>
                <c:pt idx="52">
                  <c:v>0</c:v>
                </c:pt>
                <c:pt idx="53">
                  <c:v>3</c:v>
                </c:pt>
                <c:pt idx="54">
                  <c:v>2</c:v>
                </c:pt>
                <c:pt idx="55">
                  <c:v>18</c:v>
                </c:pt>
                <c:pt idx="56">
                  <c:v>15</c:v>
                </c:pt>
                <c:pt idx="57">
                  <c:v>23</c:v>
                </c:pt>
                <c:pt idx="58">
                  <c:v>14</c:v>
                </c:pt>
                <c:pt idx="59">
                  <c:v>33</c:v>
                </c:pt>
                <c:pt idx="60">
                  <c:v>38</c:v>
                </c:pt>
                <c:pt idx="61">
                  <c:v>20</c:v>
                </c:pt>
                <c:pt idx="62">
                  <c:v>20</c:v>
                </c:pt>
                <c:pt idx="63">
                  <c:v>27</c:v>
                </c:pt>
                <c:pt idx="64">
                  <c:v>28</c:v>
                </c:pt>
                <c:pt idx="65">
                  <c:v>34</c:v>
                </c:pt>
                <c:pt idx="66">
                  <c:v>25</c:v>
                </c:pt>
                <c:pt idx="67">
                  <c:v>6</c:v>
                </c:pt>
                <c:pt idx="68">
                  <c:v>10</c:v>
                </c:pt>
                <c:pt idx="69">
                  <c:v>6</c:v>
                </c:pt>
                <c:pt idx="70">
                  <c:v>1</c:v>
                </c:pt>
                <c:pt idx="71">
                  <c:v>3</c:v>
                </c:pt>
                <c:pt idx="72">
                  <c:v>0</c:v>
                </c:pt>
                <c:pt idx="73">
                  <c:v>0</c:v>
                </c:pt>
                <c:pt idx="74">
                  <c:v>0</c:v>
                </c:pt>
                <c:pt idx="75">
                  <c:v>1</c:v>
                </c:pt>
                <c:pt idx="76">
                  <c:v>1</c:v>
                </c:pt>
                <c:pt idx="77">
                  <c:v>0</c:v>
                </c:pt>
                <c:pt idx="78">
                  <c:v>2</c:v>
                </c:pt>
                <c:pt idx="79">
                  <c:v>8</c:v>
                </c:pt>
                <c:pt idx="80">
                  <c:v>13</c:v>
                </c:pt>
                <c:pt idx="81">
                  <c:v>14</c:v>
                </c:pt>
                <c:pt idx="82">
                  <c:v>16</c:v>
                </c:pt>
                <c:pt idx="83">
                  <c:v>20</c:v>
                </c:pt>
                <c:pt idx="84">
                  <c:v>15</c:v>
                </c:pt>
                <c:pt idx="85">
                  <c:v>23</c:v>
                </c:pt>
                <c:pt idx="86">
                  <c:v>28</c:v>
                </c:pt>
                <c:pt idx="87">
                  <c:v>38</c:v>
                </c:pt>
                <c:pt idx="88">
                  <c:v>39</c:v>
                </c:pt>
                <c:pt idx="89">
                  <c:v>37</c:v>
                </c:pt>
                <c:pt idx="90">
                  <c:v>16</c:v>
                </c:pt>
                <c:pt idx="91">
                  <c:v>9</c:v>
                </c:pt>
                <c:pt idx="92">
                  <c:v>7</c:v>
                </c:pt>
                <c:pt idx="93">
                  <c:v>4</c:v>
                </c:pt>
                <c:pt idx="94">
                  <c:v>4</c:v>
                </c:pt>
                <c:pt idx="95">
                  <c:v>4</c:v>
                </c:pt>
                <c:pt idx="96">
                  <c:v>2</c:v>
                </c:pt>
                <c:pt idx="97">
                  <c:v>4</c:v>
                </c:pt>
                <c:pt idx="98">
                  <c:v>0</c:v>
                </c:pt>
                <c:pt idx="99">
                  <c:v>0</c:v>
                </c:pt>
                <c:pt idx="100">
                  <c:v>0</c:v>
                </c:pt>
                <c:pt idx="101">
                  <c:v>1</c:v>
                </c:pt>
                <c:pt idx="102">
                  <c:v>0</c:v>
                </c:pt>
                <c:pt idx="103">
                  <c:v>6</c:v>
                </c:pt>
                <c:pt idx="104">
                  <c:v>11</c:v>
                </c:pt>
                <c:pt idx="105">
                  <c:v>22</c:v>
                </c:pt>
                <c:pt idx="106">
                  <c:v>29</c:v>
                </c:pt>
                <c:pt idx="107">
                  <c:v>23</c:v>
                </c:pt>
                <c:pt idx="108">
                  <c:v>20</c:v>
                </c:pt>
                <c:pt idx="109">
                  <c:v>22</c:v>
                </c:pt>
                <c:pt idx="110">
                  <c:v>24</c:v>
                </c:pt>
                <c:pt idx="111">
                  <c:v>23</c:v>
                </c:pt>
                <c:pt idx="112">
                  <c:v>16</c:v>
                </c:pt>
                <c:pt idx="113">
                  <c:v>17</c:v>
                </c:pt>
                <c:pt idx="114">
                  <c:v>11</c:v>
                </c:pt>
                <c:pt idx="115">
                  <c:v>8</c:v>
                </c:pt>
                <c:pt idx="116">
                  <c:v>5</c:v>
                </c:pt>
                <c:pt idx="117">
                  <c:v>0</c:v>
                </c:pt>
                <c:pt idx="118">
                  <c:v>6</c:v>
                </c:pt>
                <c:pt idx="119">
                  <c:v>5</c:v>
                </c:pt>
                <c:pt idx="120">
                  <c:v>2</c:v>
                </c:pt>
                <c:pt idx="121">
                  <c:v>6</c:v>
                </c:pt>
                <c:pt idx="122">
                  <c:v>0</c:v>
                </c:pt>
                <c:pt idx="123">
                  <c:v>1</c:v>
                </c:pt>
                <c:pt idx="124">
                  <c:v>0</c:v>
                </c:pt>
                <c:pt idx="125">
                  <c:v>1</c:v>
                </c:pt>
                <c:pt idx="126">
                  <c:v>1</c:v>
                </c:pt>
                <c:pt idx="127">
                  <c:v>3</c:v>
                </c:pt>
                <c:pt idx="128">
                  <c:v>6</c:v>
                </c:pt>
                <c:pt idx="129">
                  <c:v>17</c:v>
                </c:pt>
                <c:pt idx="130">
                  <c:v>25</c:v>
                </c:pt>
                <c:pt idx="131">
                  <c:v>25</c:v>
                </c:pt>
                <c:pt idx="132">
                  <c:v>34</c:v>
                </c:pt>
                <c:pt idx="133">
                  <c:v>37</c:v>
                </c:pt>
                <c:pt idx="134">
                  <c:v>20</c:v>
                </c:pt>
                <c:pt idx="135">
                  <c:v>21</c:v>
                </c:pt>
                <c:pt idx="136">
                  <c:v>20</c:v>
                </c:pt>
                <c:pt idx="137">
                  <c:v>11</c:v>
                </c:pt>
                <c:pt idx="138">
                  <c:v>12</c:v>
                </c:pt>
                <c:pt idx="139">
                  <c:v>5</c:v>
                </c:pt>
                <c:pt idx="140">
                  <c:v>4</c:v>
                </c:pt>
                <c:pt idx="141">
                  <c:v>2</c:v>
                </c:pt>
                <c:pt idx="142">
                  <c:v>2</c:v>
                </c:pt>
                <c:pt idx="143">
                  <c:v>0</c:v>
                </c:pt>
                <c:pt idx="144">
                  <c:v>1</c:v>
                </c:pt>
                <c:pt idx="145">
                  <c:v>1</c:v>
                </c:pt>
                <c:pt idx="146">
                  <c:v>1</c:v>
                </c:pt>
                <c:pt idx="147">
                  <c:v>0</c:v>
                </c:pt>
                <c:pt idx="148">
                  <c:v>0</c:v>
                </c:pt>
                <c:pt idx="149">
                  <c:v>1</c:v>
                </c:pt>
                <c:pt idx="150">
                  <c:v>2</c:v>
                </c:pt>
                <c:pt idx="151">
                  <c:v>7</c:v>
                </c:pt>
                <c:pt idx="152">
                  <c:v>12</c:v>
                </c:pt>
                <c:pt idx="153">
                  <c:v>17</c:v>
                </c:pt>
                <c:pt idx="154">
                  <c:v>17</c:v>
                </c:pt>
                <c:pt idx="155">
                  <c:v>29</c:v>
                </c:pt>
                <c:pt idx="156">
                  <c:v>17</c:v>
                </c:pt>
                <c:pt idx="157">
                  <c:v>28</c:v>
                </c:pt>
                <c:pt idx="158">
                  <c:v>24</c:v>
                </c:pt>
                <c:pt idx="159">
                  <c:v>34</c:v>
                </c:pt>
                <c:pt idx="160">
                  <c:v>39</c:v>
                </c:pt>
                <c:pt idx="161">
                  <c:v>26</c:v>
                </c:pt>
                <c:pt idx="162">
                  <c:v>17</c:v>
                </c:pt>
                <c:pt idx="163">
                  <c:v>6</c:v>
                </c:pt>
                <c:pt idx="164">
                  <c:v>6</c:v>
                </c:pt>
                <c:pt idx="165">
                  <c:v>2</c:v>
                </c:pt>
                <c:pt idx="166">
                  <c:v>4</c:v>
                </c:pt>
                <c:pt idx="167">
                  <c:v>1</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1C6C57F5-8B85-0F70-A3A1-098BFDACF34A}"/>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843" t="str">
        <f ca="1">config!D3</f>
        <v>25356 WICKHAM BISHOPS</v>
      </c>
      <c r="F2" s="843"/>
      <c r="G2" s="843"/>
      <c r="H2" s="843"/>
      <c r="I2" s="843"/>
      <c r="J2" s="843"/>
      <c r="K2" s="549"/>
      <c r="L2" s="549"/>
    </row>
    <row r="3" spans="3:17" ht="20.100000000000001" customHeight="1" x14ac:dyDescent="0.25">
      <c r="C3" s="758" t="s">
        <v>416</v>
      </c>
      <c r="E3" s="843" t="str">
        <f ca="1">LEFT(config!D3,5)&amp;"-"&amp;RIGHT( config!D4, LEN( config!D4 ) - 3 )</f>
        <v xml:space="preserve">25356-06 </v>
      </c>
      <c r="F3" s="843"/>
      <c r="G3" s="843"/>
      <c r="H3" s="843"/>
      <c r="I3" s="843"/>
      <c r="J3" s="843"/>
      <c r="K3" s="549"/>
      <c r="L3" s="549"/>
    </row>
    <row r="4" spans="3:17" ht="20.100000000000001" customHeight="1" x14ac:dyDescent="0.25">
      <c r="C4" s="758" t="s">
        <v>22</v>
      </c>
      <c r="E4" s="843" t="str">
        <f ca="1">IF(config!D5="","UNDEFINED",config!D4&amp;"- "&amp;config!D5)</f>
        <v>ATC06 - Church Rd, Wickham Bishops</v>
      </c>
      <c r="F4" s="843"/>
      <c r="G4" s="843"/>
      <c r="H4" s="843"/>
      <c r="I4" s="843"/>
      <c r="J4" s="843"/>
      <c r="K4" s="549"/>
      <c r="L4" s="549"/>
      <c r="Q4" s="372" t="s">
        <v>360</v>
      </c>
    </row>
    <row r="5" spans="3:17" ht="20.100000000000001" customHeight="1" x14ac:dyDescent="0.3">
      <c r="C5" s="758" t="s">
        <v>172</v>
      </c>
      <c r="E5" s="844" t="str">
        <f>IF(config!D13="","UNDEFINED",config!D13)</f>
        <v>TP adj. church</v>
      </c>
      <c r="F5" s="844"/>
      <c r="G5" s="844"/>
      <c r="H5" s="844"/>
      <c r="I5" s="844"/>
      <c r="J5" s="844"/>
      <c r="K5" s="351"/>
      <c r="L5" s="351"/>
      <c r="M5" s="351"/>
      <c r="N5" s="351"/>
      <c r="O5" s="351"/>
      <c r="P5" s="351"/>
      <c r="Q5" s="351"/>
    </row>
    <row r="6" spans="3:17" ht="20.100000000000001" customHeight="1" x14ac:dyDescent="0.3">
      <c r="C6" s="758" t="s">
        <v>134</v>
      </c>
      <c r="E6" s="844">
        <f>IF(config!D6="","UNDEFINED",config!D6)</f>
        <v>45972</v>
      </c>
      <c r="F6" s="844"/>
      <c r="G6" s="844"/>
      <c r="H6" s="844"/>
      <c r="I6" s="844"/>
      <c r="J6" s="844"/>
      <c r="K6" s="817" t="str">
        <f>config!AC13&amp;"-DAY AUTOMATIC TRAFFIC COUNT"</f>
        <v>7-DAY AUTOMATIC TRAFFIC COUNT</v>
      </c>
      <c r="L6" s="817"/>
      <c r="M6" s="817"/>
      <c r="N6" s="817"/>
      <c r="O6" s="817"/>
      <c r="P6" s="817"/>
      <c r="Q6" s="817"/>
    </row>
    <row r="7" spans="3:17" ht="20.100000000000001" customHeight="1" x14ac:dyDescent="0.3">
      <c r="C7" s="758" t="s">
        <v>173</v>
      </c>
      <c r="E7" s="844" t="str">
        <f>IFERROR(TEXT( E6+(config!AC13-1), "DDD DD MMM, YYYY") &amp; " (inc.)","UNDEFINED")</f>
        <v>Mon 17 Nov, 2025 (inc.)</v>
      </c>
      <c r="F7" s="844"/>
      <c r="G7" s="844"/>
      <c r="H7" s="844"/>
      <c r="I7" s="844"/>
      <c r="J7" s="844"/>
      <c r="K7" s="818"/>
      <c r="L7" s="818"/>
      <c r="M7" s="818"/>
      <c r="N7" s="818"/>
      <c r="O7" s="818"/>
      <c r="P7" s="818"/>
      <c r="Q7" s="818"/>
    </row>
    <row r="8" spans="3:17" ht="20.100000000000001" customHeight="1" x14ac:dyDescent="0.25">
      <c r="C8" s="758" t="s">
        <v>135</v>
      </c>
      <c r="E8" s="843" t="str">
        <f>IF(config!D8="","UNDEFINED",config!D8&amp;"mph")</f>
        <v>30mph</v>
      </c>
      <c r="F8" s="843"/>
      <c r="G8" s="843"/>
      <c r="H8" s="843"/>
      <c r="I8" s="843"/>
      <c r="J8" s="843"/>
      <c r="K8" s="815"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Church Rd, Wickham Bishops, commencing Tue 11 Nov 2025, recorded a total of 4,118 vehicles. The posted speed limit of 30mph was exceeded by 13.9% of vehicles, and the seasonally adjusted, combined AADT value is 673 (see 'Equipment &amp; methodology' below).
</v>
      </c>
      <c r="L8" s="815"/>
      <c r="M8" s="815"/>
      <c r="N8" s="815"/>
      <c r="O8" s="815"/>
      <c r="P8" s="815"/>
      <c r="Q8" s="815"/>
    </row>
    <row r="9" spans="3:17" ht="18.75" x14ac:dyDescent="0.25">
      <c r="C9" s="758" t="s">
        <v>193</v>
      </c>
      <c r="E9" s="843" t="str">
        <f>config!AC13&amp;"-day ATC, 15min periods, 10 veh. classes"</f>
        <v>7-day ATC, 15min periods, 10 veh. classes</v>
      </c>
      <c r="F9" s="843"/>
      <c r="G9" s="843"/>
      <c r="H9" s="843"/>
      <c r="I9" s="843"/>
      <c r="J9" s="843"/>
      <c r="K9" s="815"/>
      <c r="L9" s="815"/>
      <c r="M9" s="815"/>
      <c r="N9" s="815"/>
      <c r="O9" s="815"/>
      <c r="P9" s="815"/>
      <c r="Q9" s="815"/>
    </row>
    <row r="10" spans="3:17" ht="45.75" customHeight="1" x14ac:dyDescent="0.25">
      <c r="C10" s="1"/>
      <c r="E10" s="170"/>
      <c r="F10" s="170"/>
      <c r="G10" s="170"/>
      <c r="H10" s="170"/>
      <c r="I10" s="170"/>
      <c r="K10" s="815"/>
      <c r="L10" s="815"/>
      <c r="M10" s="815"/>
      <c r="N10" s="815"/>
      <c r="O10" s="815"/>
      <c r="P10" s="815"/>
      <c r="Q10" s="815"/>
    </row>
    <row r="11" spans="3:17" ht="30" customHeight="1" x14ac:dyDescent="0.4">
      <c r="C11" s="420" t="s">
        <v>197</v>
      </c>
      <c r="D11" s="171"/>
      <c r="E11" s="171"/>
      <c r="F11" s="171"/>
      <c r="G11" s="171"/>
      <c r="K11" s="815"/>
      <c r="L11" s="815"/>
      <c r="M11" s="815"/>
      <c r="N11" s="815"/>
      <c r="O11" s="815"/>
      <c r="P11" s="815"/>
      <c r="Q11" s="815"/>
    </row>
    <row r="12" spans="3:17" ht="15" customHeight="1" x14ac:dyDescent="0.25">
      <c r="C12" s="2"/>
      <c r="K12" s="815"/>
      <c r="L12" s="815"/>
      <c r="M12" s="815"/>
      <c r="N12" s="815"/>
      <c r="O12" s="815"/>
      <c r="P12" s="815"/>
      <c r="Q12" s="815"/>
    </row>
    <row r="13" spans="3:17" ht="15" customHeight="1" x14ac:dyDescent="0.25">
      <c r="C13" s="816"/>
      <c r="D13" s="816"/>
      <c r="E13" s="816"/>
      <c r="K13" s="815"/>
      <c r="L13" s="815"/>
      <c r="M13" s="815"/>
      <c r="N13" s="815"/>
      <c r="O13" s="815"/>
      <c r="P13" s="815"/>
      <c r="Q13" s="815"/>
    </row>
    <row r="14" spans="3:17" ht="15" customHeight="1" x14ac:dyDescent="0.3">
      <c r="C14" s="548" t="str">
        <f ca="1">"COMBINED " &amp; UPPER(config!D11) &amp; "- &amp; " &amp; UPPER(config!D12) &amp;"BOUND"</f>
        <v>COMBINED EAST- &amp; WESTBOUND</v>
      </c>
      <c r="D14" s="171"/>
      <c r="E14" s="171"/>
      <c r="F14" s="171"/>
      <c r="G14" s="171"/>
      <c r="H14" s="171"/>
      <c r="I14" s="171"/>
      <c r="K14" s="815"/>
      <c r="L14" s="815"/>
      <c r="M14" s="815"/>
      <c r="N14" s="815"/>
      <c r="O14" s="815"/>
      <c r="P14" s="815"/>
      <c r="Q14" s="815"/>
    </row>
    <row r="15" spans="3:17" ht="15" customHeight="1" x14ac:dyDescent="0.25">
      <c r="C15" s="559" t="s">
        <v>159</v>
      </c>
      <c r="D15" s="4"/>
      <c r="E15" s="4"/>
      <c r="F15" s="4"/>
      <c r="G15" s="4"/>
      <c r="H15" s="4"/>
      <c r="I15" s="568" t="str">
        <f>TEXT(config!AG14,"#,###")</f>
        <v>4,118</v>
      </c>
      <c r="K15" s="777"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777"/>
      <c r="M15" s="777"/>
      <c r="N15" s="777"/>
      <c r="O15" s="777"/>
      <c r="P15" s="777"/>
      <c r="Q15" s="777"/>
    </row>
    <row r="16" spans="3:17" ht="15" customHeight="1" x14ac:dyDescent="0.25">
      <c r="C16" s="560" t="str">
        <f>"Avg daily volume (based on "&amp;config!AC13&amp;" days)"</f>
        <v>Avg daily volume (based on 7 days)</v>
      </c>
      <c r="D16" s="3"/>
      <c r="E16" s="3"/>
      <c r="F16" s="3"/>
      <c r="G16" s="3"/>
      <c r="H16" s="3"/>
      <c r="I16" s="569" t="str">
        <f>IFERROR(TEXT(config!AG17,"#,###.0"),"NO DATA")</f>
        <v>588.3</v>
      </c>
      <c r="K16" s="777"/>
      <c r="L16" s="777"/>
      <c r="M16" s="777"/>
      <c r="N16" s="777"/>
      <c r="O16" s="777"/>
      <c r="P16" s="777"/>
      <c r="Q16" s="777"/>
    </row>
    <row r="17" spans="3:17" ht="15" customHeight="1" x14ac:dyDescent="0.25">
      <c r="C17" s="560" t="str">
        <f>"Average daily speed ("&amp;config!AC13&amp;" days)"</f>
        <v>Average daily speed (7 days)</v>
      </c>
      <c r="D17" s="3"/>
      <c r="E17" s="3"/>
      <c r="F17" s="3"/>
      <c r="G17" s="3"/>
      <c r="H17" s="3"/>
      <c r="I17" s="569" t="str">
        <f>IFERROR(TEXT(config!AT17,"#.0")&amp;"mph","NO DATA")</f>
        <v>24.6mph</v>
      </c>
      <c r="K17" s="777"/>
      <c r="L17" s="777"/>
      <c r="M17" s="777"/>
      <c r="N17" s="777"/>
      <c r="O17" s="777"/>
      <c r="P17" s="777"/>
      <c r="Q17" s="777"/>
    </row>
    <row r="18" spans="3:17" ht="15" customHeight="1" x14ac:dyDescent="0.25">
      <c r="C18" s="561" t="str">
        <f>"Average daily 85%ile ("&amp;config!AC13&amp;" days)"</f>
        <v>Average daily 85%ile (7 days)</v>
      </c>
      <c r="D18" s="3"/>
      <c r="E18" s="3"/>
      <c r="F18" s="3"/>
      <c r="G18" s="3"/>
      <c r="H18" s="3"/>
      <c r="I18" s="570" t="str">
        <f>IFERROR(TEXT(config!BK17,"#.0")&amp;"mph","NO DATA")</f>
        <v>29.8mph</v>
      </c>
      <c r="K18" s="777"/>
      <c r="L18" s="777"/>
      <c r="M18" s="777"/>
      <c r="N18" s="777"/>
      <c r="O18" s="777"/>
      <c r="P18" s="777"/>
      <c r="Q18" s="777"/>
    </row>
    <row r="19" spans="3:17" ht="15" customHeight="1" x14ac:dyDescent="0.25">
      <c r="C19" s="560" t="s">
        <v>194</v>
      </c>
      <c r="D19" s="3"/>
      <c r="E19" s="3"/>
      <c r="F19" s="3"/>
      <c r="G19" s="3"/>
      <c r="H19" s="3"/>
      <c r="I19" s="765" t="str">
        <f>IFERROR(TEXT(config!CC14,"#,###.0"), "NO DATA")</f>
        <v>673.1</v>
      </c>
      <c r="K19" s="777"/>
      <c r="L19" s="777"/>
      <c r="M19" s="777"/>
      <c r="N19" s="777"/>
      <c r="O19" s="777"/>
      <c r="P19" s="777"/>
      <c r="Q19" s="777"/>
    </row>
    <row r="20" spans="3:17" ht="15" customHeight="1" x14ac:dyDescent="0.25">
      <c r="C20" s="766" t="s">
        <v>463</v>
      </c>
      <c r="D20" s="767"/>
      <c r="E20" s="767"/>
      <c r="F20" s="767"/>
      <c r="G20" s="767"/>
      <c r="H20" s="767"/>
      <c r="I20" s="768" t="str">
        <f>IFERROR(TEXT(config!CC31,"#,###.0"), "NO DATA")</f>
        <v>718.1</v>
      </c>
      <c r="K20" s="777"/>
      <c r="L20" s="777"/>
      <c r="M20" s="777"/>
      <c r="N20" s="777"/>
      <c r="O20" s="777"/>
      <c r="P20" s="777"/>
      <c r="Q20" s="777"/>
    </row>
    <row r="21" spans="3:17" ht="15" customHeight="1" x14ac:dyDescent="0.25">
      <c r="C21" s="562" t="s">
        <v>170</v>
      </c>
      <c r="D21" s="4"/>
      <c r="E21" s="4"/>
      <c r="F21" s="4"/>
      <c r="G21" s="4"/>
      <c r="H21" s="4"/>
      <c r="I21" s="571" t="str">
        <f>IFERROR(TEXT(config!AI17,"#,###.0"), "NO DATA")</f>
        <v>625.4</v>
      </c>
      <c r="K21" s="777"/>
      <c r="L21" s="777"/>
      <c r="M21" s="777"/>
      <c r="N21" s="777"/>
      <c r="O21" s="777"/>
      <c r="P21" s="777"/>
      <c r="Q21" s="777"/>
    </row>
    <row r="22" spans="3:17" ht="15" customHeight="1" x14ac:dyDescent="0.25">
      <c r="C22" s="562" t="s">
        <v>169</v>
      </c>
      <c r="D22" s="4"/>
      <c r="E22" s="4"/>
      <c r="F22" s="4"/>
      <c r="G22" s="4"/>
      <c r="H22" s="4"/>
      <c r="I22" s="571" t="str">
        <f>IFERROR(TEXT(config!AV17,"#.0")&amp;"mph","NO DATA")</f>
        <v>24.7mph</v>
      </c>
      <c r="K22" s="777"/>
      <c r="L22" s="777"/>
      <c r="M22" s="777"/>
      <c r="N22" s="777"/>
      <c r="O22" s="777"/>
      <c r="P22" s="777"/>
      <c r="Q22" s="777"/>
    </row>
    <row r="23" spans="3:17" ht="15" customHeight="1" x14ac:dyDescent="0.25">
      <c r="C23" s="563" t="s">
        <v>359</v>
      </c>
      <c r="D23" s="4"/>
      <c r="E23" s="4"/>
      <c r="F23" s="4"/>
      <c r="G23" s="4"/>
      <c r="H23" s="4"/>
      <c r="I23" s="571" t="str">
        <f>IFERROR(TEXT(config!AN17,"#,###.0"),"NO DATA")</f>
        <v>550.6</v>
      </c>
      <c r="K23" s="777"/>
      <c r="L23" s="777"/>
      <c r="M23" s="777"/>
      <c r="N23" s="777"/>
      <c r="O23" s="777"/>
      <c r="P23" s="777"/>
      <c r="Q23" s="777"/>
    </row>
    <row r="24" spans="3:17" ht="15" customHeight="1" x14ac:dyDescent="0.25">
      <c r="C24" s="563" t="s">
        <v>168</v>
      </c>
      <c r="D24" s="4"/>
      <c r="E24" s="4"/>
      <c r="F24" s="4"/>
      <c r="G24" s="4"/>
      <c r="H24" s="4"/>
      <c r="I24" s="571" t="str">
        <f>IFERROR(TEXT(config!BA17,"#.0")&amp;"mph","NO DATA")</f>
        <v>24.6mph</v>
      </c>
      <c r="K24" s="346"/>
      <c r="L24" s="346"/>
      <c r="M24" s="346"/>
      <c r="N24" s="346"/>
      <c r="O24" s="346"/>
      <c r="P24" s="346"/>
      <c r="Q24" s="346"/>
    </row>
    <row r="25" spans="3:17" ht="15" customHeight="1" x14ac:dyDescent="0.25">
      <c r="C25" s="778"/>
      <c r="D25" s="778"/>
      <c r="E25" s="778"/>
      <c r="F25" s="778"/>
      <c r="G25" s="778"/>
      <c r="H25" s="778"/>
      <c r="I25" s="778"/>
      <c r="J25" s="778"/>
      <c r="K25" s="778"/>
      <c r="L25" s="778"/>
      <c r="M25" s="778"/>
      <c r="N25" s="778"/>
      <c r="O25" s="778"/>
      <c r="P25" s="778"/>
      <c r="Q25" s="778"/>
    </row>
    <row r="26" spans="3:17" ht="15" customHeight="1" x14ac:dyDescent="0.25">
      <c r="C26" s="2"/>
    </row>
    <row r="27" spans="3:17" x14ac:dyDescent="0.25">
      <c r="C27" s="551" t="str">
        <f>UPPER(config!CI5)</f>
        <v>EASTBOUND</v>
      </c>
      <c r="D27" s="1"/>
      <c r="E27" s="1"/>
      <c r="I27" s="798" t="str">
        <f>IFERROR(config!CI17, "X")</f>
        <v>→</v>
      </c>
      <c r="K27" s="551" t="str">
        <f ca="1">UPPER(config!CI6)</f>
        <v>WESTBOUND</v>
      </c>
      <c r="L27" s="1"/>
      <c r="M27" s="1"/>
      <c r="Q27" s="796" t="str">
        <f ca="1">IFERROR(config!CI18, "X")</f>
        <v>←</v>
      </c>
    </row>
    <row r="28" spans="3:17" ht="18.75" x14ac:dyDescent="0.3">
      <c r="C28" s="548" t="str">
        <f>UPPER(config!CI5)</f>
        <v>EASTBOUND</v>
      </c>
      <c r="D28" s="171"/>
      <c r="E28" s="171"/>
      <c r="F28" s="171"/>
      <c r="G28" s="171"/>
      <c r="H28" s="547"/>
      <c r="I28" s="799"/>
      <c r="K28" s="548" t="str">
        <f ca="1">UPPER(config!CI6)</f>
        <v>WESTBOUND</v>
      </c>
      <c r="L28" s="171"/>
      <c r="M28" s="171"/>
      <c r="N28" s="171"/>
      <c r="O28" s="171"/>
      <c r="P28" s="547"/>
      <c r="Q28" s="797"/>
    </row>
    <row r="29" spans="3:17" ht="15.75" x14ac:dyDescent="0.25">
      <c r="C29" s="559" t="str">
        <f>C15</f>
        <v>Total recorded volume</v>
      </c>
      <c r="D29" s="4"/>
      <c r="E29" s="4"/>
      <c r="F29" s="4"/>
      <c r="G29" s="4"/>
      <c r="H29" s="4"/>
      <c r="I29" s="572" t="str">
        <f>TEXT(config!AG13,"#,###")</f>
        <v>2,040</v>
      </c>
      <c r="K29" s="559" t="str">
        <f>C29</f>
        <v>Total recorded volume</v>
      </c>
      <c r="L29" s="4"/>
      <c r="M29" s="4"/>
      <c r="N29" s="4"/>
      <c r="O29" s="4"/>
      <c r="P29" s="4"/>
      <c r="Q29" s="572" t="str">
        <f>TEXT(config!AH13,"#,###")</f>
        <v>2,078</v>
      </c>
    </row>
    <row r="30" spans="3:17" ht="15.75" x14ac:dyDescent="0.25">
      <c r="C30" s="564" t="str">
        <f>C16</f>
        <v>Avg daily volume (based on 7 days)</v>
      </c>
      <c r="D30" s="4"/>
      <c r="E30" s="4"/>
      <c r="F30" s="4"/>
      <c r="G30" s="4"/>
      <c r="H30" s="4"/>
      <c r="I30" s="573" t="str">
        <f>TEXT(config!AG16,"#,###.0")</f>
        <v>291.4</v>
      </c>
      <c r="K30" s="564" t="str">
        <f>C30</f>
        <v>Avg daily volume (based on 7 days)</v>
      </c>
      <c r="L30" s="4"/>
      <c r="M30" s="4"/>
      <c r="N30" s="4"/>
      <c r="O30" s="4"/>
      <c r="P30" s="4"/>
      <c r="Q30" s="573" t="str">
        <f>TEXT(config!AH16,"#,###.0")</f>
        <v>296.9</v>
      </c>
    </row>
    <row r="31" spans="3:17" ht="15.75" x14ac:dyDescent="0.25">
      <c r="C31" s="564" t="str">
        <f>C17</f>
        <v>Average daily speed (7 days)</v>
      </c>
      <c r="D31" s="4"/>
      <c r="E31" s="4"/>
      <c r="F31" s="4"/>
      <c r="G31" s="4"/>
      <c r="H31" s="4"/>
      <c r="I31" s="573" t="str">
        <f>IFERROR(TEXT(config!AT16,"#.0")&amp;"mph","NO DATA")</f>
        <v>24.6mph</v>
      </c>
      <c r="K31" s="564" t="str">
        <f>C31</f>
        <v>Average daily speed (7 days)</v>
      </c>
      <c r="L31" s="4"/>
      <c r="M31" s="4"/>
      <c r="N31" s="4"/>
      <c r="O31" s="4"/>
      <c r="P31" s="4"/>
      <c r="Q31" s="573" t="str">
        <f>IFERROR(TEXT(config!AU16,"#.0")&amp;"mph","NO DATA")</f>
        <v>24.5mph</v>
      </c>
    </row>
    <row r="32" spans="3:17" ht="15.75" x14ac:dyDescent="0.25">
      <c r="C32" s="565" t="str">
        <f>C18</f>
        <v>Average daily 85%ile (7 days)</v>
      </c>
      <c r="D32" s="4"/>
      <c r="E32" s="4"/>
      <c r="F32" s="4"/>
      <c r="G32" s="4"/>
      <c r="H32" s="4"/>
      <c r="I32" s="574" t="str">
        <f>IFERROR(TEXT(config!BK16,"#.0")&amp;"mph","NO DATA")</f>
        <v>29.8mph</v>
      </c>
      <c r="K32" s="565" t="str">
        <f>C32</f>
        <v>Average daily 85%ile (7 days)</v>
      </c>
      <c r="L32" s="4"/>
      <c r="M32" s="4"/>
      <c r="N32" s="4"/>
      <c r="O32" s="4"/>
      <c r="P32" s="4"/>
      <c r="Q32" s="574" t="str">
        <f>IFERROR(TEXT(config!BL16,"#.0")&amp;"mph","NO DATA")</f>
        <v>29.7mph</v>
      </c>
    </row>
    <row r="33" spans="3:17" ht="15.75" x14ac:dyDescent="0.25">
      <c r="C33" s="564" t="str">
        <f>"% of vehicles exceeding "&amp;config!$D$8&amp;"mph"</f>
        <v>% of vehicles exceeding 30mph</v>
      </c>
      <c r="D33" s="4"/>
      <c r="E33" s="4"/>
      <c r="F33" s="4"/>
      <c r="G33" s="4"/>
      <c r="H33" s="4"/>
      <c r="I33" s="575">
        <f>IFERROR(config!AG43,"NO DATA")</f>
        <v>0.14313725490196078</v>
      </c>
      <c r="K33" s="564" t="str">
        <f>C33</f>
        <v>% of vehicles exceeding 30mph</v>
      </c>
      <c r="L33" s="4"/>
      <c r="M33" s="4"/>
      <c r="N33" s="4"/>
      <c r="O33" s="4"/>
      <c r="P33" s="4"/>
      <c r="Q33" s="575">
        <f>IFERROR(config!AH43,"NO DATA")</f>
        <v>0.13522617901828682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311.8</v>
      </c>
      <c r="K35" s="562" t="str">
        <f>C35</f>
        <v>Avg weekday volume (Mon-Fri, 24hrs)</v>
      </c>
      <c r="L35" s="4"/>
      <c r="M35" s="4"/>
      <c r="N35" s="4"/>
      <c r="O35" s="4"/>
      <c r="P35" s="4"/>
      <c r="Q35" s="571" t="str">
        <f>IFERROR(TEXT(config!AJ16, "#,###.0"),"NO DATA")</f>
        <v>313.6</v>
      </c>
    </row>
    <row r="36" spans="3:17" ht="15.75" x14ac:dyDescent="0.25">
      <c r="C36" s="562" t="str">
        <f>C22</f>
        <v>Avg weekday speed (Mon-Fri, 24hrs)</v>
      </c>
      <c r="D36" s="4"/>
      <c r="E36" s="4"/>
      <c r="F36" s="4"/>
      <c r="G36" s="4"/>
      <c r="H36" s="4"/>
      <c r="I36" s="571" t="str">
        <f>IFERROR(TEXT(config!AV16,"#.0")&amp;"mph","NO DATA")</f>
        <v>24.7mph</v>
      </c>
      <c r="K36" s="562" t="str">
        <f>C36</f>
        <v>Avg weekday speed (Mon-Fri, 24hrs)</v>
      </c>
      <c r="L36" s="4"/>
      <c r="M36" s="4"/>
      <c r="N36" s="4"/>
      <c r="O36" s="4"/>
      <c r="P36" s="4"/>
      <c r="Q36" s="571" t="str">
        <f>IFERROR(TEXT(config!AW16,"#.0")&amp;"mph","NO DATA")</f>
        <v>24.6mph</v>
      </c>
    </row>
    <row r="37" spans="3:17" ht="15.75" x14ac:dyDescent="0.25">
      <c r="C37" s="563" t="s">
        <v>359</v>
      </c>
      <c r="D37" s="4"/>
      <c r="E37" s="4"/>
      <c r="F37" s="4"/>
      <c r="G37" s="4"/>
      <c r="H37" s="4"/>
      <c r="I37" s="571" t="str">
        <f>IFERROR(TEXT(config!AN16,"#,###.0"),"NO DATA")</f>
        <v>269.0</v>
      </c>
      <c r="K37" s="562" t="str">
        <f>C37</f>
        <v>Avg 12hr weekday volume (Mon-Fri, 0700-1900)</v>
      </c>
      <c r="L37" s="4"/>
      <c r="M37" s="4"/>
      <c r="N37" s="4"/>
      <c r="O37" s="4"/>
      <c r="P37" s="4"/>
      <c r="Q37" s="571" t="str">
        <f>IFERROR(TEXT(config!AO16,"#,###.0"),"NO DATA")</f>
        <v>281.6</v>
      </c>
    </row>
    <row r="38" spans="3:17" ht="15.75" x14ac:dyDescent="0.25">
      <c r="C38" s="563" t="s">
        <v>168</v>
      </c>
      <c r="D38" s="4"/>
      <c r="E38" s="4"/>
      <c r="F38" s="4"/>
      <c r="G38" s="4"/>
      <c r="H38" s="4"/>
      <c r="I38" s="571" t="str">
        <f>IFERROR(TEXT(config!BA16,"#.0")&amp;"mph","NO DATA")</f>
        <v>24.7mph</v>
      </c>
      <c r="K38" s="563" t="str">
        <f>C38</f>
        <v>Avg 12hr weekday speed (Mon-Fri, 0700-1900)</v>
      </c>
      <c r="L38" s="4"/>
      <c r="M38" s="4"/>
      <c r="N38" s="4"/>
      <c r="O38" s="4"/>
      <c r="P38" s="4"/>
      <c r="Q38" s="571" t="str">
        <f>IFERROR(TEXT(config!BB16,"#.0")&amp;"mph","NO DATA")</f>
        <v>24.5mph</v>
      </c>
    </row>
    <row r="39" spans="3:17" ht="15.75" x14ac:dyDescent="0.25">
      <c r="C39" s="565" t="s">
        <v>171</v>
      </c>
      <c r="D39" s="4"/>
      <c r="E39" s="4"/>
      <c r="F39" s="4"/>
      <c r="G39" s="4"/>
      <c r="H39" s="4"/>
      <c r="I39" s="574" t="str">
        <f>IFERROR(TEXT(config!BR16,"#.0")&amp;"mph","NO DATA")</f>
        <v>30.1mph</v>
      </c>
      <c r="K39" s="565" t="str">
        <f>C39</f>
        <v>Avg 12hr weekday 85%ile (Mon-Fri, 0700-1900)</v>
      </c>
      <c r="L39" s="4"/>
      <c r="M39" s="4"/>
      <c r="N39" s="4"/>
      <c r="O39" s="4"/>
      <c r="P39" s="4"/>
      <c r="Q39" s="574" t="str">
        <f>IFERROR(TEXT(config!BS16,"#.0")&amp;"mph","NO DATA")</f>
        <v>29.7mph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12:00 to 12:15</v>
      </c>
    </row>
    <row r="41" spans="3:17" ht="15.75" x14ac:dyDescent="0.25">
      <c r="C41" s="567" t="s">
        <v>381</v>
      </c>
      <c r="D41" s="4"/>
      <c r="E41" s="4"/>
      <c r="F41" s="4"/>
      <c r="G41" s="4"/>
      <c r="H41" s="4"/>
      <c r="I41" s="577" t="str">
        <f ca="1">IFERROR(TEXT(config!AL29, "hh:mm") &amp; " to " &amp; TEXT(config!AL30, "hh:mm"), "")</f>
        <v>15:30 to 15:45</v>
      </c>
      <c r="K41" s="567" t="str">
        <f t="shared" si="0"/>
        <v>PM avg peak vol period (Mon-Fri)</v>
      </c>
      <c r="L41" s="4"/>
      <c r="M41" s="4"/>
      <c r="N41" s="4"/>
      <c r="O41" s="4"/>
      <c r="P41" s="4"/>
      <c r="Q41" s="577" t="str">
        <f ca="1">IFERROR(TEXT(config!AM29, "hh:mm") &amp; " to " &amp; TEXT(config!AM30, "hh:mm"), "")</f>
        <v>16:15 to 16:30</v>
      </c>
    </row>
    <row r="42" spans="3:17" ht="49.5" customHeight="1" x14ac:dyDescent="0.4">
      <c r="C42" s="420" t="s">
        <v>199</v>
      </c>
      <c r="D42" s="171"/>
      <c r="E42" s="171"/>
      <c r="F42" s="171"/>
      <c r="G42" s="171"/>
    </row>
    <row r="43" spans="3:17" ht="15.75" thickBot="1" x14ac:dyDescent="0.3">
      <c r="C43" s="184"/>
    </row>
    <row r="44" spans="3:17" ht="30" customHeight="1" x14ac:dyDescent="0.25">
      <c r="C44" s="801" t="s">
        <v>243</v>
      </c>
      <c r="D44" s="802"/>
      <c r="E44" s="802"/>
      <c r="F44" s="802"/>
      <c r="G44" s="802"/>
      <c r="H44" s="802"/>
      <c r="I44" s="802"/>
      <c r="J44" s="802"/>
      <c r="K44" s="803"/>
      <c r="L44" s="558"/>
      <c r="M44" s="578" t="s">
        <v>22</v>
      </c>
      <c r="N44" s="800" t="str">
        <f>IF(config!D5="","UNDEFINED",config!D5)</f>
        <v>Church Rd, Wickham Bishops</v>
      </c>
      <c r="O44" s="800"/>
      <c r="P44" s="800"/>
      <c r="Q44" s="800"/>
    </row>
    <row r="45" spans="3:17" ht="30" customHeight="1" x14ac:dyDescent="0.25">
      <c r="C45" s="804"/>
      <c r="D45" s="805"/>
      <c r="E45" s="805"/>
      <c r="F45" s="805"/>
      <c r="G45" s="805"/>
      <c r="H45" s="805"/>
      <c r="I45" s="805"/>
      <c r="J45" s="805"/>
      <c r="K45" s="806"/>
      <c r="L45" s="558"/>
      <c r="M45" s="632" t="s">
        <v>383</v>
      </c>
      <c r="N45" s="810" t="str">
        <f>IF(config!D13="","UNDEFINED",config!D13)</f>
        <v>TP adj. church</v>
      </c>
      <c r="O45" s="810"/>
      <c r="P45" s="810"/>
      <c r="Q45" s="810"/>
    </row>
    <row r="46" spans="3:17" ht="15.75" x14ac:dyDescent="0.25">
      <c r="C46" s="804"/>
      <c r="D46" s="805"/>
      <c r="E46" s="805"/>
      <c r="F46" s="805"/>
      <c r="G46" s="805"/>
      <c r="H46" s="805"/>
      <c r="I46" s="805"/>
      <c r="J46" s="805"/>
      <c r="K46" s="806"/>
      <c r="L46" s="558"/>
      <c r="M46" s="579" t="s">
        <v>388</v>
      </c>
      <c r="N46" s="631"/>
      <c r="O46" s="811" t="str">
        <f>IFERROR(TEXT(config!D6, "ddd dd mmm") &amp;" to " &amp; TEXT(config!D6+(config!AC13-1), "ddd dd mmm") &amp; " inc.", "UNDEFINED")</f>
        <v>Tue 11 Nov to Mon 17 Nov inc.</v>
      </c>
      <c r="P46" s="811"/>
      <c r="Q46" s="811"/>
    </row>
    <row r="47" spans="3:17" ht="15" customHeight="1" x14ac:dyDescent="0.25">
      <c r="C47" s="804"/>
      <c r="D47" s="805"/>
      <c r="E47" s="805"/>
      <c r="F47" s="805"/>
      <c r="G47" s="805"/>
      <c r="H47" s="805"/>
      <c r="I47" s="805"/>
      <c r="J47" s="805"/>
      <c r="K47" s="806"/>
      <c r="L47" s="558"/>
      <c r="M47" s="579" t="s">
        <v>137</v>
      </c>
      <c r="N47" s="631"/>
      <c r="O47" s="814" t="str">
        <f>IF(config!D14=0, "UNDEFINED",config!D14)</f>
        <v>583700, 212083</v>
      </c>
      <c r="P47" s="814"/>
      <c r="Q47" s="814"/>
    </row>
    <row r="48" spans="3:17" ht="15.75" x14ac:dyDescent="0.25">
      <c r="C48" s="804"/>
      <c r="D48" s="805"/>
      <c r="E48" s="805"/>
      <c r="F48" s="805"/>
      <c r="G48" s="805"/>
      <c r="H48" s="805"/>
      <c r="I48" s="805"/>
      <c r="J48" s="805"/>
      <c r="K48" s="806"/>
      <c r="L48" s="558"/>
      <c r="M48" s="579" t="s">
        <v>382</v>
      </c>
      <c r="N48" s="631"/>
      <c r="O48" s="814" t="str">
        <f>IF(config!D15&lt;&gt;"", HYPERLINK("https://maps.google.co.uk/maps?f=q&amp;hl=en&amp;q="&amp;config!D15&amp;"&amp;ie=UTF8&amp;z=16", config!D15), "UNDEFINED")</f>
        <v>51.777258, 0.661440</v>
      </c>
      <c r="P48" s="814"/>
      <c r="Q48" s="814"/>
    </row>
    <row r="49" spans="3:17" ht="15.75" x14ac:dyDescent="0.25">
      <c r="C49" s="804"/>
      <c r="D49" s="805"/>
      <c r="E49" s="805"/>
      <c r="F49" s="805"/>
      <c r="G49" s="805"/>
      <c r="H49" s="805"/>
      <c r="I49" s="805"/>
      <c r="J49" s="805"/>
      <c r="K49" s="806"/>
      <c r="L49" s="558"/>
      <c r="M49" s="580" t="s">
        <v>471</v>
      </c>
      <c r="N49" s="553"/>
      <c r="O49" s="633"/>
      <c r="P49" s="811" t="str">
        <f>IF(config!D7&lt;&gt;"", HYPERLINK("https://maps.google.co.uk/maps?f=q&amp;hl=en&amp;q="&amp;config!D7, config!D7), "UNDEFINED")</f>
        <v>CM8 3LN</v>
      </c>
      <c r="Q49" s="811"/>
    </row>
    <row r="50" spans="3:17" ht="15.75" x14ac:dyDescent="0.25">
      <c r="C50" s="804"/>
      <c r="D50" s="805"/>
      <c r="E50" s="805"/>
      <c r="F50" s="805"/>
      <c r="G50" s="805"/>
      <c r="H50" s="805"/>
      <c r="I50" s="805"/>
      <c r="J50" s="805"/>
      <c r="K50" s="806"/>
      <c r="L50" s="558"/>
      <c r="M50" s="579" t="s">
        <v>156</v>
      </c>
      <c r="N50" s="631"/>
      <c r="O50" s="811" t="str">
        <f>IF(config!D8 = "NO DATA", config!D8, config!D8 &amp; "mph")</f>
        <v>30mph</v>
      </c>
      <c r="P50" s="811"/>
      <c r="Q50" s="811"/>
    </row>
    <row r="51" spans="3:17" ht="15.75" x14ac:dyDescent="0.25">
      <c r="C51" s="804"/>
      <c r="D51" s="805"/>
      <c r="E51" s="805"/>
      <c r="F51" s="805"/>
      <c r="G51" s="805"/>
      <c r="H51" s="805"/>
      <c r="I51" s="805"/>
      <c r="J51" s="805"/>
      <c r="K51" s="806"/>
      <c r="L51" s="558"/>
      <c r="M51" s="579" t="s">
        <v>136</v>
      </c>
      <c r="N51" s="631"/>
      <c r="O51" s="629"/>
      <c r="P51" s="629"/>
      <c r="Q51" s="629" t="str">
        <f>PROPER(config!D10)</f>
        <v>No</v>
      </c>
    </row>
    <row r="52" spans="3:17" ht="15.75" x14ac:dyDescent="0.25">
      <c r="C52" s="804"/>
      <c r="D52" s="805"/>
      <c r="E52" s="805"/>
      <c r="F52" s="805"/>
      <c r="G52" s="805"/>
      <c r="H52" s="805"/>
      <c r="I52" s="805"/>
      <c r="J52" s="805"/>
      <c r="K52" s="806"/>
      <c r="L52" s="558"/>
      <c r="M52" s="771" t="s">
        <v>384</v>
      </c>
      <c r="N52" s="772"/>
      <c r="O52" s="773"/>
      <c r="P52" s="773"/>
      <c r="Q52" s="773" t="str">
        <f>config!CI17&amp;" "&amp;PROPER(config!CI5)</f>
        <v>→ Eastbound</v>
      </c>
    </row>
    <row r="53" spans="3:17" ht="15" customHeight="1" x14ac:dyDescent="0.25">
      <c r="C53" s="804"/>
      <c r="D53" s="805"/>
      <c r="E53" s="805"/>
      <c r="F53" s="805"/>
      <c r="G53" s="805"/>
      <c r="H53" s="805"/>
      <c r="I53" s="805"/>
      <c r="J53" s="805"/>
      <c r="K53" s="806"/>
      <c r="L53" s="558"/>
      <c r="M53" s="774" t="s">
        <v>385</v>
      </c>
      <c r="N53" s="775"/>
      <c r="O53" s="776"/>
      <c r="P53" s="776"/>
      <c r="Q53" s="776" t="str">
        <f ca="1">PROPER(config!CI6)&amp;" "&amp;config!CI18</f>
        <v>Westbound ←</v>
      </c>
    </row>
    <row r="54" spans="3:17" ht="121.5" customHeight="1" x14ac:dyDescent="0.25">
      <c r="C54" s="804"/>
      <c r="D54" s="805"/>
      <c r="E54" s="805"/>
      <c r="F54" s="805"/>
      <c r="G54" s="805"/>
      <c r="H54" s="805"/>
      <c r="I54" s="805"/>
      <c r="J54" s="805"/>
      <c r="K54" s="806"/>
      <c r="L54" s="558"/>
      <c r="M54" s="812" t="str">
        <f>IF(config!D18&lt;&gt;"", "Reported incident(s): "&amp;config!D18, "")</f>
        <v/>
      </c>
      <c r="N54" s="812"/>
      <c r="O54" s="812"/>
      <c r="P54" s="812"/>
      <c r="Q54" s="812"/>
    </row>
    <row r="55" spans="3:17" ht="18.75" customHeight="1" x14ac:dyDescent="0.25">
      <c r="C55" s="804"/>
      <c r="D55" s="805"/>
      <c r="E55" s="805"/>
      <c r="F55" s="805"/>
      <c r="G55" s="805"/>
      <c r="H55" s="805"/>
      <c r="I55" s="805"/>
      <c r="J55" s="805"/>
      <c r="K55" s="806"/>
      <c r="L55" s="558"/>
      <c r="M55" s="813"/>
      <c r="N55" s="813"/>
      <c r="O55" s="813"/>
      <c r="P55" s="813"/>
      <c r="Q55" s="813"/>
    </row>
    <row r="56" spans="3:17" ht="18.75" customHeight="1" x14ac:dyDescent="0.25">
      <c r="C56" s="804"/>
      <c r="D56" s="805"/>
      <c r="E56" s="805"/>
      <c r="F56" s="805"/>
      <c r="G56" s="805"/>
      <c r="H56" s="805"/>
      <c r="I56" s="805"/>
      <c r="J56" s="805"/>
      <c r="K56" s="806"/>
      <c r="L56" s="558"/>
      <c r="M56" s="813"/>
      <c r="N56" s="813"/>
      <c r="O56" s="813"/>
      <c r="P56" s="813"/>
      <c r="Q56" s="813"/>
    </row>
    <row r="57" spans="3:17" ht="15" customHeight="1" x14ac:dyDescent="0.25">
      <c r="C57" s="804"/>
      <c r="D57" s="805"/>
      <c r="E57" s="805"/>
      <c r="F57" s="805"/>
      <c r="G57" s="805"/>
      <c r="H57" s="805"/>
      <c r="I57" s="805"/>
      <c r="J57" s="805"/>
      <c r="K57" s="806"/>
      <c r="L57" s="558"/>
      <c r="M57" s="813"/>
      <c r="N57" s="813"/>
      <c r="O57" s="813"/>
      <c r="P57" s="813"/>
      <c r="Q57" s="813"/>
    </row>
    <row r="58" spans="3:17" ht="15" customHeight="1" x14ac:dyDescent="0.25">
      <c r="C58" s="804"/>
      <c r="D58" s="805"/>
      <c r="E58" s="805"/>
      <c r="F58" s="805"/>
      <c r="G58" s="805"/>
      <c r="H58" s="805"/>
      <c r="I58" s="805"/>
      <c r="J58" s="805"/>
      <c r="K58" s="806"/>
      <c r="L58" s="558"/>
      <c r="M58" s="813"/>
      <c r="N58" s="813"/>
      <c r="O58" s="813"/>
      <c r="P58" s="813"/>
      <c r="Q58" s="813"/>
    </row>
    <row r="59" spans="3:17" ht="15" customHeight="1" x14ac:dyDescent="0.25">
      <c r="C59" s="807"/>
      <c r="D59" s="808"/>
      <c r="E59" s="808"/>
      <c r="F59" s="808"/>
      <c r="G59" s="808"/>
      <c r="H59" s="808"/>
      <c r="I59" s="808"/>
      <c r="J59" s="808"/>
      <c r="K59" s="809"/>
      <c r="L59" s="558"/>
      <c r="M59" s="813"/>
      <c r="N59" s="813"/>
      <c r="O59" s="813"/>
      <c r="P59" s="813"/>
      <c r="Q59" s="813"/>
    </row>
    <row r="60" spans="3:17" ht="50.25" customHeight="1" x14ac:dyDescent="0.25">
      <c r="C60" s="552"/>
      <c r="D60" s="552"/>
      <c r="E60" s="552"/>
      <c r="F60" s="552"/>
      <c r="G60" s="552"/>
      <c r="H60" s="552"/>
      <c r="I60" s="552"/>
      <c r="J60" s="552"/>
      <c r="K60" s="663" t="s">
        <v>247</v>
      </c>
      <c r="L60" s="787"/>
      <c r="M60" s="787"/>
      <c r="N60" s="787"/>
      <c r="O60" s="787"/>
      <c r="P60" s="787"/>
      <c r="Q60" s="787"/>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9" t="str">
        <f>IFERROR(config!CI17, "X")</f>
        <v>→</v>
      </c>
      <c r="K64" s="777"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777"/>
      <c r="M64" s="777"/>
      <c r="N64" s="777"/>
      <c r="O64" s="777"/>
      <c r="P64" s="777"/>
      <c r="Q64" s="777"/>
    </row>
    <row r="65" spans="3:17" ht="30" customHeight="1" x14ac:dyDescent="0.25">
      <c r="I65" s="790"/>
      <c r="K65" s="777"/>
      <c r="L65" s="777"/>
      <c r="M65" s="777"/>
      <c r="N65" s="777"/>
      <c r="O65" s="777"/>
      <c r="P65" s="777"/>
      <c r="Q65" s="777"/>
    </row>
    <row r="66" spans="3:17" ht="30" customHeight="1" x14ac:dyDescent="0.25">
      <c r="I66" s="793" t="str">
        <f ca="1">IFERROR(config!CI18, "X")</f>
        <v>←</v>
      </c>
      <c r="K66" s="777"/>
      <c r="L66" s="777"/>
      <c r="M66" s="777"/>
      <c r="N66" s="777"/>
      <c r="O66" s="777"/>
      <c r="P66" s="777"/>
      <c r="Q66" s="777"/>
    </row>
    <row r="67" spans="3:17" ht="30" customHeight="1" x14ac:dyDescent="0.25">
      <c r="I67" s="794"/>
      <c r="K67" s="777"/>
      <c r="L67" s="777"/>
      <c r="M67" s="777"/>
      <c r="N67" s="777"/>
      <c r="O67" s="777"/>
      <c r="P67" s="777"/>
      <c r="Q67" s="777"/>
    </row>
    <row r="68" spans="3:17" ht="30" customHeight="1" x14ac:dyDescent="0.25">
      <c r="I68" s="795" t="s">
        <v>412</v>
      </c>
      <c r="K68" s="777"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777"/>
      <c r="M68" s="777"/>
      <c r="N68" s="777"/>
      <c r="O68" s="777"/>
      <c r="P68" s="777"/>
      <c r="Q68" s="777"/>
    </row>
    <row r="69" spans="3:17" ht="30" customHeight="1" x14ac:dyDescent="0.25">
      <c r="I69" s="788"/>
      <c r="K69" s="777"/>
      <c r="L69" s="777"/>
      <c r="M69" s="777"/>
      <c r="N69" s="777"/>
      <c r="O69" s="777"/>
      <c r="P69" s="777"/>
      <c r="Q69" s="777"/>
    </row>
    <row r="70" spans="3:17" ht="30" customHeight="1" x14ac:dyDescent="0.25">
      <c r="I70" s="788"/>
      <c r="K70" s="777"/>
      <c r="L70" s="777"/>
      <c r="M70" s="777"/>
      <c r="N70" s="777"/>
      <c r="O70" s="777"/>
      <c r="P70" s="777"/>
      <c r="Q70" s="777"/>
    </row>
    <row r="71" spans="3:17" ht="30" customHeight="1" x14ac:dyDescent="0.25">
      <c r="I71" s="788"/>
      <c r="K71" s="777"/>
      <c r="L71" s="777"/>
      <c r="M71" s="777"/>
      <c r="N71" s="777"/>
      <c r="O71" s="777"/>
      <c r="P71" s="777"/>
      <c r="Q71" s="777"/>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782" t="str">
        <f>IFERROR(config!CI17, "X")</f>
        <v>→</v>
      </c>
      <c r="Q75" s="784" t="str">
        <f ca="1">IFERROR(config!CI18, "X")</f>
        <v>←</v>
      </c>
    </row>
    <row r="76" spans="3:17" ht="15.95" customHeight="1" x14ac:dyDescent="0.25">
      <c r="I76" s="791"/>
      <c r="Q76" s="792"/>
    </row>
    <row r="77" spans="3:17" ht="15.95" customHeight="1" x14ac:dyDescent="0.25">
      <c r="I77" s="791"/>
      <c r="Q77" s="792"/>
    </row>
    <row r="78" spans="3:17" ht="15.95" customHeight="1" x14ac:dyDescent="0.25">
      <c r="I78" s="783"/>
      <c r="Q78" s="785"/>
    </row>
    <row r="79" spans="3:17" ht="15.95" customHeight="1" x14ac:dyDescent="0.25">
      <c r="I79" s="788" t="s">
        <v>411</v>
      </c>
      <c r="Q79" s="788" t="s">
        <v>411</v>
      </c>
    </row>
    <row r="80" spans="3:17" ht="15.95" customHeight="1" x14ac:dyDescent="0.25">
      <c r="I80" s="788"/>
      <c r="Q80" s="788"/>
    </row>
    <row r="81" spans="3:20" ht="15.95" customHeight="1" x14ac:dyDescent="0.25">
      <c r="I81" s="788"/>
      <c r="Q81" s="788"/>
    </row>
    <row r="82" spans="3:20" ht="15.95" customHeight="1" x14ac:dyDescent="0.25">
      <c r="I82" s="788"/>
      <c r="Q82" s="788"/>
    </row>
    <row r="83" spans="3:20" ht="15.95" customHeight="1" x14ac:dyDescent="0.25">
      <c r="I83" s="788"/>
      <c r="Q83" s="788"/>
    </row>
    <row r="84" spans="3:20" ht="15.95" customHeight="1" x14ac:dyDescent="0.25">
      <c r="I84" s="788"/>
      <c r="Q84" s="788"/>
    </row>
    <row r="85" spans="3:20" ht="15.95" customHeight="1" x14ac:dyDescent="0.25">
      <c r="I85" s="788"/>
      <c r="Q85" s="788"/>
    </row>
    <row r="86" spans="3:20" ht="15.95" customHeight="1" x14ac:dyDescent="0.25">
      <c r="I86" s="788"/>
      <c r="Q86" s="788"/>
    </row>
    <row r="87" spans="3:20" ht="15.95" customHeight="1" x14ac:dyDescent="0.25">
      <c r="I87" s="788"/>
      <c r="Q87" s="788"/>
    </row>
    <row r="88" spans="3:20" ht="37.5" customHeight="1" x14ac:dyDescent="0.25">
      <c r="C88" s="779" t="str">
        <f>"Hourly "&amp;LOWER(config!CI5)&amp;" traffic volumes over each 24hr period for "&amp;config!AC13&amp;" days from all available data"</f>
        <v>Hourly eastbound traffic volumes over each 24hr period for 7 days from all available data</v>
      </c>
      <c r="D88" s="779"/>
      <c r="E88" s="779"/>
      <c r="F88" s="779"/>
      <c r="G88" s="779"/>
      <c r="H88" s="779"/>
      <c r="I88" s="664"/>
      <c r="J88" s="351"/>
      <c r="K88" s="780" t="str">
        <f ca="1">"Hourly "&amp;LOWER(config!CI6)&amp;" traffic volumes over each 24hr period for "&amp;config!AC13&amp;" days from all available data"</f>
        <v>Hourly westbound traffic volumes over each 24hr period for 7 days from all available data</v>
      </c>
      <c r="L88" s="780"/>
      <c r="M88" s="780"/>
      <c r="N88" s="780"/>
      <c r="O88" s="780"/>
      <c r="P88" s="780"/>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782" t="str">
        <f>IFERROR(config!CI17, "X")</f>
        <v>→</v>
      </c>
      <c r="J92" s="346"/>
      <c r="K92" s="346"/>
      <c r="L92" s="346"/>
      <c r="O92" s="346"/>
      <c r="P92" s="346"/>
      <c r="Q92" s="784" t="str">
        <f ca="1">IFERROR(config!CI18, "X")</f>
        <v>←</v>
      </c>
      <c r="T92" s="326"/>
    </row>
    <row r="93" spans="3:20" ht="30" customHeight="1" x14ac:dyDescent="0.25">
      <c r="C93" s="346"/>
      <c r="D93" s="346"/>
      <c r="E93" s="346"/>
      <c r="F93" s="346"/>
      <c r="I93" s="783"/>
      <c r="J93" s="346"/>
      <c r="K93" s="346"/>
      <c r="L93" s="346"/>
      <c r="O93" s="346"/>
      <c r="P93" s="346"/>
      <c r="Q93" s="785"/>
      <c r="T93" s="326"/>
    </row>
    <row r="94" spans="3:20" ht="30" customHeight="1" x14ac:dyDescent="0.25">
      <c r="C94" s="346"/>
      <c r="D94" s="346"/>
      <c r="E94" s="346"/>
      <c r="F94" s="346"/>
      <c r="G94" s="346"/>
      <c r="H94" s="346"/>
      <c r="I94" s="786" t="s">
        <v>408</v>
      </c>
      <c r="J94" s="346"/>
      <c r="K94" s="346"/>
      <c r="L94" s="346"/>
      <c r="M94" s="346"/>
      <c r="N94" s="346"/>
      <c r="O94" s="346"/>
      <c r="P94" s="346"/>
      <c r="Q94" s="786" t="s">
        <v>408</v>
      </c>
      <c r="T94" s="326"/>
    </row>
    <row r="95" spans="3:20" ht="30" customHeight="1" x14ac:dyDescent="0.25">
      <c r="C95" s="346"/>
      <c r="D95" s="346"/>
      <c r="E95" s="346"/>
      <c r="F95" s="346"/>
      <c r="G95" s="346"/>
      <c r="H95" s="346"/>
      <c r="I95" s="786"/>
      <c r="J95" s="346"/>
      <c r="K95" s="346"/>
      <c r="L95" s="346"/>
      <c r="M95" s="346"/>
      <c r="N95" s="662"/>
      <c r="O95" s="662"/>
      <c r="P95" s="662"/>
      <c r="Q95" s="786"/>
      <c r="T95" s="326"/>
    </row>
    <row r="96" spans="3:20" ht="30" customHeight="1" x14ac:dyDescent="0.25">
      <c r="C96" s="346"/>
      <c r="D96" s="346"/>
      <c r="E96" s="346"/>
      <c r="F96" s="346"/>
      <c r="G96" s="346"/>
      <c r="H96" s="346"/>
      <c r="I96" s="786"/>
      <c r="J96" s="346"/>
      <c r="K96" s="346"/>
      <c r="L96" s="346"/>
      <c r="M96" s="346"/>
      <c r="N96" s="662"/>
      <c r="O96" s="662"/>
      <c r="P96" s="662"/>
      <c r="Q96" s="786"/>
      <c r="T96" s="326"/>
    </row>
    <row r="97" spans="3:20" ht="30" customHeight="1" x14ac:dyDescent="0.25">
      <c r="C97" s="346"/>
      <c r="D97" s="346"/>
      <c r="E97" s="346"/>
      <c r="F97" s="346"/>
      <c r="G97" s="346"/>
      <c r="H97" s="346"/>
      <c r="I97" s="786"/>
      <c r="J97" s="346"/>
      <c r="K97" s="346"/>
      <c r="L97" s="346"/>
      <c r="M97" s="346"/>
      <c r="N97" s="662"/>
      <c r="O97" s="662"/>
      <c r="P97" s="662"/>
      <c r="Q97" s="786"/>
      <c r="T97" s="326"/>
    </row>
    <row r="98" spans="3:20" ht="59.25" customHeight="1" x14ac:dyDescent="0.25">
      <c r="C98" s="779" t="str">
        <f>"24hr (light) &amp; 12hr daytime (dark blue, 0700-1900) average "&amp;LOWER(C28)&amp;" speeds compared against the posted speed limit of "&amp;E8</f>
        <v>24hr (light) &amp; 12hr daytime (dark blue, 0700-1900) average eastbound speeds compared against the posted speed limit of 30mph</v>
      </c>
      <c r="D98" s="779"/>
      <c r="E98" s="779"/>
      <c r="F98" s="779"/>
      <c r="G98" s="779"/>
      <c r="H98" s="779"/>
      <c r="I98" s="346"/>
      <c r="J98" s="346"/>
      <c r="K98" s="780" t="str">
        <f ca="1">"24hr (light) &amp; 12hr daytime (dark orange) average "&amp;LOWER(K28)&amp;" speeds compared against the posted speed limit of "&amp;E8</f>
        <v>24hr (light) &amp; 12hr daytime (dark orange) average westbound speeds compared against the posted speed limit of 30mph</v>
      </c>
      <c r="L98" s="780"/>
      <c r="M98" s="780"/>
      <c r="N98" s="780"/>
      <c r="O98" s="780"/>
      <c r="P98" s="780"/>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782" t="str">
        <f>IFERROR(config!CI17, "X")</f>
        <v>→</v>
      </c>
      <c r="J102" s="346"/>
      <c r="K102" s="670"/>
      <c r="L102" s="670"/>
      <c r="M102" s="670"/>
      <c r="N102" s="670"/>
      <c r="O102" s="670"/>
      <c r="P102" s="670"/>
      <c r="Q102" s="784" t="str">
        <f ca="1">IFERROR(config!CI18, "X")</f>
        <v>←</v>
      </c>
      <c r="T102" s="326"/>
    </row>
    <row r="103" spans="3:20" ht="30" customHeight="1" x14ac:dyDescent="0.25">
      <c r="C103" s="669"/>
      <c r="D103" s="669"/>
      <c r="E103" s="669"/>
      <c r="F103" s="669"/>
      <c r="G103" s="669"/>
      <c r="H103" s="669"/>
      <c r="I103" s="783"/>
      <c r="J103" s="346"/>
      <c r="K103" s="670"/>
      <c r="L103" s="670"/>
      <c r="M103" s="670"/>
      <c r="N103" s="670"/>
      <c r="O103" s="670"/>
      <c r="P103" s="670"/>
      <c r="Q103" s="785"/>
      <c r="T103" s="326"/>
    </row>
    <row r="104" spans="3:20" ht="30" customHeight="1" x14ac:dyDescent="0.25">
      <c r="C104" s="669"/>
      <c r="D104" s="669"/>
      <c r="E104" s="669"/>
      <c r="F104" s="669"/>
      <c r="G104" s="669"/>
      <c r="H104" s="669"/>
      <c r="I104" s="786" t="s">
        <v>409</v>
      </c>
      <c r="J104" s="346"/>
      <c r="K104" s="670"/>
      <c r="L104" s="670"/>
      <c r="M104" s="670"/>
      <c r="N104" s="670"/>
      <c r="O104" s="670"/>
      <c r="P104" s="670"/>
      <c r="Q104" s="786" t="s">
        <v>409</v>
      </c>
      <c r="T104" s="326"/>
    </row>
    <row r="105" spans="3:20" ht="30" customHeight="1" x14ac:dyDescent="0.25">
      <c r="C105" s="669"/>
      <c r="D105" s="669"/>
      <c r="E105" s="669"/>
      <c r="F105" s="669"/>
      <c r="G105" s="669"/>
      <c r="H105" s="669"/>
      <c r="I105" s="786"/>
      <c r="J105" s="346"/>
      <c r="K105" s="670"/>
      <c r="L105" s="670"/>
      <c r="M105" s="670"/>
      <c r="N105" s="670"/>
      <c r="O105" s="670"/>
      <c r="P105" s="670"/>
      <c r="Q105" s="786"/>
      <c r="T105" s="326"/>
    </row>
    <row r="106" spans="3:20" ht="30" customHeight="1" x14ac:dyDescent="0.25">
      <c r="C106" s="669"/>
      <c r="D106" s="669"/>
      <c r="E106" s="669"/>
      <c r="F106" s="669"/>
      <c r="G106" s="669"/>
      <c r="H106" s="669"/>
      <c r="I106" s="786"/>
      <c r="J106" s="346"/>
      <c r="K106" s="670"/>
      <c r="L106" s="670"/>
      <c r="M106" s="670"/>
      <c r="N106" s="670"/>
      <c r="O106" s="670"/>
      <c r="P106" s="670"/>
      <c r="Q106" s="786"/>
      <c r="T106" s="326"/>
    </row>
    <row r="107" spans="3:20" ht="30" customHeight="1" x14ac:dyDescent="0.25">
      <c r="C107" s="669"/>
      <c r="D107" s="669"/>
      <c r="E107" s="669"/>
      <c r="F107" s="669"/>
      <c r="G107" s="669"/>
      <c r="H107" s="669"/>
      <c r="I107" s="786"/>
      <c r="J107" s="346"/>
      <c r="K107" s="670"/>
      <c r="L107" s="670"/>
      <c r="M107" s="670"/>
      <c r="N107" s="670"/>
      <c r="O107" s="670"/>
      <c r="P107" s="670"/>
      <c r="Q107" s="786"/>
      <c r="T107" s="326"/>
    </row>
    <row r="108" spans="3:20" ht="59.25" customHeight="1" x14ac:dyDescent="0.25">
      <c r="C108" s="779" t="str">
        <f>"24hr (light) &amp; 12hr daytime (dark blue, 0700-1900) average "&amp;LOWER(C28)&amp;" 85%ile speeds compared against the posted speed limit of "&amp;E8&amp;config!BK23</f>
        <v>24hr (light) &amp; 12hr daytime (dark blue, 0700-1900) average eastbound 85%ile speeds compared against the posted speed limit of 30mph</v>
      </c>
      <c r="D108" s="779"/>
      <c r="E108" s="779"/>
      <c r="F108" s="779"/>
      <c r="G108" s="779"/>
      <c r="H108" s="779"/>
      <c r="I108" s="346"/>
      <c r="J108" s="346"/>
      <c r="K108" s="780"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30mph</v>
      </c>
      <c r="L108" s="780"/>
      <c r="M108" s="780"/>
      <c r="N108" s="780"/>
      <c r="O108" s="780"/>
      <c r="P108" s="780"/>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782" t="str">
        <f>IFERROR(config!CI17, "X")</f>
        <v>→</v>
      </c>
      <c r="Q112" s="784" t="str">
        <f ca="1">IFERROR(config!CI18, "X")</f>
        <v>←</v>
      </c>
    </row>
    <row r="113" spans="3:20" ht="30" customHeight="1" x14ac:dyDescent="0.25">
      <c r="I113" s="783"/>
      <c r="Q113" s="785"/>
    </row>
    <row r="114" spans="3:20" ht="30" customHeight="1" x14ac:dyDescent="0.25">
      <c r="I114" s="781" t="s">
        <v>410</v>
      </c>
      <c r="Q114" s="781" t="s">
        <v>410</v>
      </c>
    </row>
    <row r="115" spans="3:20" ht="30" customHeight="1" x14ac:dyDescent="0.25">
      <c r="I115" s="781"/>
      <c r="Q115" s="781"/>
    </row>
    <row r="116" spans="3:20" ht="30" customHeight="1" x14ac:dyDescent="0.25">
      <c r="I116" s="781"/>
      <c r="Q116" s="781"/>
    </row>
    <row r="117" spans="3:20" ht="30" customHeight="1" x14ac:dyDescent="0.25">
      <c r="I117" s="781"/>
      <c r="Q117" s="781"/>
    </row>
    <row r="119" spans="3:20" ht="60" customHeight="1" x14ac:dyDescent="0.25">
      <c r="C119" s="777"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777"/>
      <c r="E119" s="777"/>
      <c r="F119" s="777"/>
      <c r="G119" s="777"/>
      <c r="H119" s="777"/>
      <c r="I119" s="777"/>
      <c r="J119" s="777"/>
      <c r="K119" s="777"/>
      <c r="L119" s="777"/>
      <c r="M119" s="777"/>
      <c r="N119" s="777"/>
      <c r="O119" s="777"/>
      <c r="P119" s="777"/>
      <c r="Q119" s="777"/>
    </row>
    <row r="120" spans="3:20" ht="60" customHeight="1" x14ac:dyDescent="0.25">
      <c r="C120" s="777"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34.2mph at 11:00 on Wed 12 Nov, whilst the peak westbound speed was 34.1mph at 07:00 on Sun 16 Nov (based on 15min averages between 0700 &amp; 1900).</v>
      </c>
      <c r="D120" s="777"/>
      <c r="E120" s="777"/>
      <c r="F120" s="777"/>
      <c r="G120" s="777"/>
      <c r="H120" s="777"/>
      <c r="I120" s="777"/>
      <c r="J120" s="777"/>
      <c r="K120" s="777"/>
      <c r="L120" s="777"/>
      <c r="M120" s="777"/>
      <c r="N120" s="777"/>
      <c r="O120" s="777"/>
      <c r="P120" s="777"/>
      <c r="Q120" s="777"/>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782" t="str">
        <f>IFERROR(config!CI17, "X")</f>
        <v>→</v>
      </c>
      <c r="J124" s="676"/>
      <c r="K124" s="676"/>
      <c r="L124" s="676"/>
      <c r="M124" s="676"/>
      <c r="N124" s="676"/>
      <c r="O124" s="676"/>
      <c r="P124" s="676"/>
      <c r="Q124" s="784" t="str">
        <f ca="1">IFERROR(config!CI18, "X")</f>
        <v>←</v>
      </c>
      <c r="T124" s="326"/>
    </row>
    <row r="125" spans="3:20" ht="30" customHeight="1" x14ac:dyDescent="0.25">
      <c r="C125" s="676"/>
      <c r="D125" s="676"/>
      <c r="E125" s="676"/>
      <c r="F125" s="676"/>
      <c r="G125" s="676"/>
      <c r="H125" s="676"/>
      <c r="I125" s="783"/>
      <c r="J125" s="676"/>
      <c r="K125" s="676"/>
      <c r="L125" s="676"/>
      <c r="M125" s="676"/>
      <c r="N125" s="676"/>
      <c r="O125" s="676"/>
      <c r="P125" s="676"/>
      <c r="Q125" s="785"/>
      <c r="T125" s="326"/>
    </row>
    <row r="126" spans="3:20" ht="30" customHeight="1" x14ac:dyDescent="0.25">
      <c r="C126" s="676"/>
      <c r="D126" s="676"/>
      <c r="E126" s="676"/>
      <c r="F126" s="676"/>
      <c r="G126" s="676"/>
      <c r="H126" s="676"/>
      <c r="I126" s="781" t="s">
        <v>252</v>
      </c>
      <c r="J126" s="676"/>
      <c r="K126" s="676"/>
      <c r="L126" s="676"/>
      <c r="M126" s="676"/>
      <c r="N126" s="676"/>
      <c r="O126" s="676"/>
      <c r="P126" s="676"/>
      <c r="Q126" s="781" t="s">
        <v>252</v>
      </c>
      <c r="T126" s="326"/>
    </row>
    <row r="127" spans="3:20" ht="30" customHeight="1" x14ac:dyDescent="0.25">
      <c r="C127" s="676"/>
      <c r="D127" s="676"/>
      <c r="E127" s="676"/>
      <c r="F127" s="676"/>
      <c r="G127" s="676"/>
      <c r="H127" s="676"/>
      <c r="I127" s="781"/>
      <c r="J127" s="676"/>
      <c r="K127" s="676"/>
      <c r="L127" s="676"/>
      <c r="M127" s="676"/>
      <c r="N127" s="676"/>
      <c r="O127" s="676"/>
      <c r="P127" s="676"/>
      <c r="Q127" s="781"/>
      <c r="T127" s="326"/>
    </row>
    <row r="128" spans="3:20" ht="30" customHeight="1" x14ac:dyDescent="0.25">
      <c r="C128" s="676"/>
      <c r="D128" s="676"/>
      <c r="E128" s="676"/>
      <c r="F128" s="676"/>
      <c r="G128" s="676"/>
      <c r="H128" s="676"/>
      <c r="I128" s="781"/>
      <c r="J128" s="676"/>
      <c r="K128" s="676"/>
      <c r="L128" s="676"/>
      <c r="M128" s="676"/>
      <c r="N128" s="676"/>
      <c r="O128" s="676"/>
      <c r="P128" s="676"/>
      <c r="Q128" s="781"/>
      <c r="T128" s="326"/>
    </row>
    <row r="129" spans="3:20" ht="30" customHeight="1" x14ac:dyDescent="0.25">
      <c r="C129" s="676"/>
      <c r="D129" s="676"/>
      <c r="E129" s="676"/>
      <c r="F129" s="676"/>
      <c r="G129" s="676"/>
      <c r="H129" s="676"/>
      <c r="I129" s="781"/>
      <c r="J129" s="676"/>
      <c r="K129" s="676"/>
      <c r="L129" s="676"/>
      <c r="M129" s="676"/>
      <c r="N129" s="676"/>
      <c r="O129" s="676"/>
      <c r="P129" s="676"/>
      <c r="Q129" s="781"/>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777"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777"/>
      <c r="E131" s="777"/>
      <c r="F131" s="777"/>
      <c r="G131" s="777"/>
      <c r="H131" s="777"/>
      <c r="I131" s="777"/>
      <c r="J131" s="777"/>
      <c r="K131" s="777"/>
      <c r="L131" s="777"/>
      <c r="M131" s="777"/>
      <c r="N131" s="777"/>
      <c r="O131" s="777"/>
      <c r="P131" s="777"/>
      <c r="Q131" s="777"/>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777" t="s">
        <v>393</v>
      </c>
      <c r="L135" s="777"/>
      <c r="M135" s="777"/>
      <c r="N135" s="777"/>
      <c r="O135" s="777"/>
      <c r="P135" s="777"/>
      <c r="Q135" s="777"/>
      <c r="T135" s="326"/>
    </row>
    <row r="136" spans="3:20" ht="30" customHeight="1" x14ac:dyDescent="0.25">
      <c r="C136" s="333"/>
      <c r="D136" s="333"/>
      <c r="E136" s="333"/>
      <c r="F136" s="333"/>
      <c r="G136" s="333"/>
      <c r="H136" s="333"/>
      <c r="I136" s="333"/>
      <c r="J136" s="333"/>
      <c r="K136" s="777"/>
      <c r="L136" s="777"/>
      <c r="M136" s="777"/>
      <c r="N136" s="777"/>
      <c r="O136" s="777"/>
      <c r="P136" s="777"/>
      <c r="Q136" s="777"/>
      <c r="T136" s="326"/>
    </row>
    <row r="137" spans="3:20" ht="30" customHeight="1" x14ac:dyDescent="0.25">
      <c r="C137" s="333"/>
      <c r="D137" s="333"/>
      <c r="E137" s="333"/>
      <c r="F137" s="333"/>
      <c r="G137" s="333"/>
      <c r="H137" s="333"/>
      <c r="I137" s="333"/>
      <c r="J137" s="333"/>
      <c r="K137" s="777"/>
      <c r="L137" s="777"/>
      <c r="M137" s="777"/>
      <c r="N137" s="777"/>
      <c r="O137" s="777"/>
      <c r="P137" s="777"/>
      <c r="Q137" s="777"/>
      <c r="T137" s="326"/>
    </row>
    <row r="138" spans="3:20" ht="30" customHeight="1" x14ac:dyDescent="0.25">
      <c r="C138" s="333"/>
      <c r="D138" s="333"/>
      <c r="E138" s="333"/>
      <c r="F138" s="333"/>
      <c r="G138" s="333"/>
      <c r="H138" s="333"/>
      <c r="I138" s="333"/>
      <c r="J138" s="333"/>
      <c r="K138" s="777"/>
      <c r="L138" s="777"/>
      <c r="M138" s="777"/>
      <c r="N138" s="777"/>
      <c r="O138" s="777"/>
      <c r="P138" s="777"/>
      <c r="Q138" s="777"/>
      <c r="T138" s="326"/>
    </row>
    <row r="139" spans="3:20" ht="30" customHeight="1" x14ac:dyDescent="0.25">
      <c r="C139" s="333"/>
      <c r="D139" s="333"/>
      <c r="E139" s="333"/>
      <c r="F139" s="333"/>
      <c r="G139" s="333"/>
      <c r="H139" s="333"/>
      <c r="I139" s="333"/>
      <c r="J139" s="333"/>
      <c r="K139" s="777"/>
      <c r="L139" s="777"/>
      <c r="M139" s="777"/>
      <c r="N139" s="777"/>
      <c r="O139" s="777"/>
      <c r="P139" s="777"/>
      <c r="Q139" s="777"/>
      <c r="T139" s="326"/>
    </row>
    <row r="140" spans="3:20" ht="30" customHeight="1" x14ac:dyDescent="0.25">
      <c r="C140" s="333"/>
      <c r="D140" s="333"/>
      <c r="E140" s="333"/>
      <c r="F140" s="333"/>
      <c r="G140" s="333"/>
      <c r="H140" s="333"/>
      <c r="I140" s="333"/>
      <c r="J140" s="333"/>
      <c r="K140" s="777"/>
      <c r="L140" s="777"/>
      <c r="M140" s="777"/>
      <c r="N140" s="777"/>
      <c r="O140" s="777"/>
      <c r="P140" s="777"/>
      <c r="Q140" s="777"/>
      <c r="R140" s="170"/>
    </row>
    <row r="141" spans="3:20" ht="30" customHeight="1" x14ac:dyDescent="0.25">
      <c r="C141" s="333"/>
      <c r="D141" s="333"/>
      <c r="E141" s="333"/>
      <c r="F141" s="333"/>
      <c r="G141" s="333"/>
      <c r="H141" s="333"/>
      <c r="I141" s="333"/>
      <c r="J141" s="333"/>
      <c r="K141" s="777"/>
      <c r="L141" s="777"/>
      <c r="M141" s="777"/>
      <c r="N141" s="777"/>
      <c r="O141" s="777"/>
      <c r="P141" s="777"/>
      <c r="Q141" s="777"/>
    </row>
    <row r="142" spans="3:20" ht="15" customHeight="1" x14ac:dyDescent="0.25">
      <c r="C142" s="333"/>
      <c r="D142" s="333"/>
      <c r="E142" s="333"/>
      <c r="F142" s="333"/>
      <c r="G142" s="333"/>
      <c r="H142" s="333"/>
      <c r="I142" s="333"/>
      <c r="J142" s="333"/>
      <c r="K142" s="777"/>
      <c r="L142" s="777"/>
      <c r="M142" s="777"/>
      <c r="N142" s="777"/>
      <c r="O142" s="777"/>
      <c r="P142" s="777"/>
      <c r="Q142" s="777"/>
    </row>
    <row r="143" spans="3:20" ht="15" customHeight="1" x14ac:dyDescent="0.25">
      <c r="C143" s="333"/>
      <c r="D143" s="333"/>
      <c r="E143" s="333"/>
      <c r="F143" s="333"/>
      <c r="G143" s="333"/>
      <c r="H143" s="333"/>
      <c r="I143" s="333"/>
      <c r="J143" s="333"/>
      <c r="K143" s="777"/>
      <c r="L143" s="777"/>
      <c r="M143" s="777"/>
      <c r="N143" s="777"/>
      <c r="O143" s="777"/>
      <c r="P143" s="777"/>
      <c r="Q143" s="777"/>
    </row>
    <row r="144" spans="3:20" ht="15" customHeight="1" x14ac:dyDescent="0.25">
      <c r="C144" s="333"/>
      <c r="D144" s="333"/>
      <c r="E144" s="333"/>
      <c r="F144" s="333"/>
      <c r="G144" s="333"/>
      <c r="H144" s="333"/>
      <c r="I144" s="333"/>
      <c r="J144" s="333"/>
      <c r="K144" s="777"/>
      <c r="L144" s="777"/>
      <c r="M144" s="777"/>
      <c r="N144" s="777"/>
      <c r="O144" s="777"/>
      <c r="P144" s="777"/>
      <c r="Q144" s="777"/>
    </row>
    <row r="145" spans="3:27" ht="15" customHeight="1" x14ac:dyDescent="0.25">
      <c r="C145" s="333"/>
      <c r="D145" s="333"/>
      <c r="E145" s="333"/>
      <c r="F145" s="333"/>
      <c r="G145" s="333"/>
      <c r="H145" s="333"/>
      <c r="I145" s="333"/>
      <c r="J145" s="333"/>
      <c r="K145" s="777"/>
      <c r="L145" s="777"/>
      <c r="M145" s="777"/>
      <c r="N145" s="777"/>
      <c r="O145" s="777"/>
      <c r="P145" s="777"/>
      <c r="Q145" s="777"/>
    </row>
    <row r="146" spans="3:27" ht="15" customHeight="1" x14ac:dyDescent="0.25">
      <c r="C146" s="333"/>
      <c r="D146" s="333"/>
      <c r="E146" s="333"/>
      <c r="F146" s="333"/>
      <c r="G146" s="333"/>
      <c r="H146" s="333"/>
      <c r="I146" s="333"/>
      <c r="J146" s="333"/>
      <c r="K146" s="777"/>
      <c r="L146" s="777"/>
      <c r="M146" s="777"/>
      <c r="N146" s="777"/>
      <c r="O146" s="777"/>
      <c r="P146" s="777"/>
      <c r="Q146" s="777"/>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7"/>
      <c r="M148" s="787"/>
      <c r="N148" s="787"/>
      <c r="O148" s="787"/>
      <c r="P148" s="787"/>
      <c r="Q148" s="787"/>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9" t="str">
        <f>config!CI17</f>
        <v>→</v>
      </c>
      <c r="K151" s="549" t="str">
        <f ca="1">UPPER(config!CI6)&amp;" WEEKDAY AVG "</f>
        <v xml:space="preserve">WESTBOUND WEEKDAY AVG </v>
      </c>
      <c r="L151" s="549"/>
      <c r="M151" s="549"/>
      <c r="N151" s="549"/>
      <c r="O151" s="549"/>
      <c r="Q151" s="793" t="str">
        <f ca="1">config!CI18</f>
        <v>←</v>
      </c>
    </row>
    <row r="152" spans="3:27" ht="20.100000000000001" customHeight="1" x14ac:dyDescent="0.25">
      <c r="I152" s="834"/>
      <c r="Q152" s="835"/>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0.60000000000000009</v>
      </c>
      <c r="F154" s="591">
        <f>IFERROR('DIR1'!DA115,"")</f>
        <v>0.4</v>
      </c>
      <c r="G154" s="591">
        <f>IFERROR('DIR1'!DB115,"")</f>
        <v>0</v>
      </c>
      <c r="H154" s="591">
        <f>IFERROR('DIR1'!DC115,"")</f>
        <v>0</v>
      </c>
      <c r="I154" s="592">
        <f t="shared" ref="I154:I177" si="2">SUM(D154:H154)</f>
        <v>1</v>
      </c>
      <c r="J154" s="566"/>
      <c r="K154" s="590" t="s">
        <v>37</v>
      </c>
      <c r="L154" s="591">
        <f>IFERROR('DIR2'!CY115,"")</f>
        <v>0</v>
      </c>
      <c r="M154" s="591">
        <f>IFERROR('DIR2'!CZ115,"")</f>
        <v>0.2</v>
      </c>
      <c r="N154" s="591">
        <f>IFERROR('DIR2'!DA115,"")</f>
        <v>0.2</v>
      </c>
      <c r="O154" s="591">
        <f>IFERROR('DIR2'!DB115,"")</f>
        <v>0</v>
      </c>
      <c r="P154" s="591">
        <f>IFERROR('DIR2'!DC115,"")</f>
        <v>0</v>
      </c>
      <c r="Q154" s="592">
        <f>SUM(L154:P154)</f>
        <v>0.4</v>
      </c>
    </row>
    <row r="155" spans="3:27" ht="15.95" customHeight="1" x14ac:dyDescent="0.25">
      <c r="C155" s="593" t="s">
        <v>39</v>
      </c>
      <c r="D155" s="594">
        <f>IFERROR('DIR1'!CY116,"")</f>
        <v>0</v>
      </c>
      <c r="E155" s="594">
        <f>IFERROR('DIR1'!CZ116,"")</f>
        <v>0.2</v>
      </c>
      <c r="F155" s="594">
        <f>IFERROR('DIR1'!DA116,"")</f>
        <v>0.2</v>
      </c>
      <c r="G155" s="594">
        <f>IFERROR('DIR1'!DB116,"")</f>
        <v>0</v>
      </c>
      <c r="H155" s="594">
        <f>IFERROR('DIR1'!DC116,"")</f>
        <v>0</v>
      </c>
      <c r="I155" s="595">
        <f t="shared" si="2"/>
        <v>0.4</v>
      </c>
      <c r="J155" s="566"/>
      <c r="K155" s="621" t="s">
        <v>39</v>
      </c>
      <c r="L155" s="622">
        <f>IFERROR('DIR2'!CY116,"")</f>
        <v>0</v>
      </c>
      <c r="M155" s="622">
        <f>IFERROR('DIR2'!CZ116,"")</f>
        <v>0.60000000000000009</v>
      </c>
      <c r="N155" s="622">
        <f>IFERROR('DIR2'!DA116,"")</f>
        <v>0.2</v>
      </c>
      <c r="O155" s="622">
        <f>IFERROR('DIR2'!DB116,"")</f>
        <v>0</v>
      </c>
      <c r="P155" s="622">
        <f>IFERROR('DIR2'!DC116,"")</f>
        <v>0</v>
      </c>
      <c r="Q155" s="623">
        <f t="shared" ref="Q155:Q177" si="3">SUM(L155:P155)</f>
        <v>0.8</v>
      </c>
    </row>
    <row r="156" spans="3:27" s="170" customFormat="1" ht="15.95" customHeight="1" x14ac:dyDescent="0.25">
      <c r="C156" s="593" t="s">
        <v>41</v>
      </c>
      <c r="D156" s="594">
        <f>IFERROR('DIR1'!CY117,"")</f>
        <v>0</v>
      </c>
      <c r="E156" s="594">
        <f>IFERROR('DIR1'!CZ117,"")</f>
        <v>1</v>
      </c>
      <c r="F156" s="594">
        <f>IFERROR('DIR1'!DA117,"")</f>
        <v>0.2</v>
      </c>
      <c r="G156" s="594">
        <f>IFERROR('DIR1'!DB117,"")</f>
        <v>0</v>
      </c>
      <c r="H156" s="594">
        <f>IFERROR('DIR1'!DC117,"")</f>
        <v>0</v>
      </c>
      <c r="I156" s="595">
        <f t="shared" si="2"/>
        <v>1.2</v>
      </c>
      <c r="J156" s="566"/>
      <c r="K156" s="621" t="s">
        <v>41</v>
      </c>
      <c r="L156" s="622">
        <f>IFERROR('DIR2'!CY117,"")</f>
        <v>0</v>
      </c>
      <c r="M156" s="622">
        <f>IFERROR('DIR2'!CZ117,"")</f>
        <v>0</v>
      </c>
      <c r="N156" s="622">
        <f>IFERROR('DIR2'!DA117,"")</f>
        <v>0.4</v>
      </c>
      <c r="O156" s="622">
        <f>IFERROR('DIR2'!DB117,"")</f>
        <v>0</v>
      </c>
      <c r="P156" s="622">
        <f>IFERROR('DIR2'!DC117,"")</f>
        <v>0</v>
      </c>
      <c r="Q156" s="623">
        <f t="shared" si="3"/>
        <v>0.4</v>
      </c>
    </row>
    <row r="157" spans="3:27" ht="15.95" customHeight="1" x14ac:dyDescent="0.25">
      <c r="C157" s="593" t="s">
        <v>43</v>
      </c>
      <c r="D157" s="594">
        <f>IFERROR('DIR1'!CY118,"")</f>
        <v>0</v>
      </c>
      <c r="E157" s="594">
        <f>IFERROR('DIR1'!CZ118,"")</f>
        <v>1.2</v>
      </c>
      <c r="F157" s="594">
        <f>IFERROR('DIR1'!DA118,"")</f>
        <v>0</v>
      </c>
      <c r="G157" s="594">
        <f>IFERROR('DIR1'!DB118,"")</f>
        <v>0</v>
      </c>
      <c r="H157" s="594">
        <f>IFERROR('DIR1'!DC118,"")</f>
        <v>0</v>
      </c>
      <c r="I157" s="595">
        <f t="shared" si="2"/>
        <v>1.2</v>
      </c>
      <c r="J157" s="566"/>
      <c r="K157" s="593" t="s">
        <v>43</v>
      </c>
      <c r="L157" s="594">
        <f>IFERROR('DIR2'!CY118,"")</f>
        <v>0</v>
      </c>
      <c r="M157" s="594">
        <f>IFERROR('DIR2'!CZ118,"")</f>
        <v>0.60000000000000009</v>
      </c>
      <c r="N157" s="594">
        <f>IFERROR('DIR2'!DA118,"")</f>
        <v>0</v>
      </c>
      <c r="O157" s="594">
        <f>IFERROR('DIR2'!DB118,"")</f>
        <v>0</v>
      </c>
      <c r="P157" s="594">
        <f>IFERROR('DIR2'!DC118,"")</f>
        <v>0</v>
      </c>
      <c r="Q157" s="595">
        <f t="shared" si="3"/>
        <v>0.60000000000000009</v>
      </c>
    </row>
    <row r="158" spans="3:27" ht="15.95" customHeight="1" x14ac:dyDescent="0.25">
      <c r="C158" s="593" t="s">
        <v>44</v>
      </c>
      <c r="D158" s="594">
        <f>IFERROR('DIR1'!CY119,"")</f>
        <v>0</v>
      </c>
      <c r="E158" s="594">
        <f>IFERROR('DIR1'!CZ119,"")</f>
        <v>1</v>
      </c>
      <c r="F158" s="594">
        <f>IFERROR('DIR1'!DA119,"")</f>
        <v>0.2</v>
      </c>
      <c r="G158" s="594">
        <f>IFERROR('DIR1'!DB119,"")</f>
        <v>0</v>
      </c>
      <c r="H158" s="594">
        <f>IFERROR('DIR1'!DC119,"")</f>
        <v>0</v>
      </c>
      <c r="I158" s="595">
        <f t="shared" si="2"/>
        <v>1.2</v>
      </c>
      <c r="J158" s="566"/>
      <c r="K158" s="593" t="s">
        <v>44</v>
      </c>
      <c r="L158" s="594">
        <f>IFERROR('DIR2'!CY119,"")</f>
        <v>0</v>
      </c>
      <c r="M158" s="594">
        <f>IFERROR('DIR2'!CZ119,"")</f>
        <v>0</v>
      </c>
      <c r="N158" s="594">
        <f>IFERROR('DIR2'!DA119,"")</f>
        <v>0.2</v>
      </c>
      <c r="O158" s="594">
        <f>IFERROR('DIR2'!DB119,"")</f>
        <v>0</v>
      </c>
      <c r="P158" s="594">
        <f>IFERROR('DIR2'!DC119,"")</f>
        <v>0</v>
      </c>
      <c r="Q158" s="595">
        <f t="shared" si="3"/>
        <v>0.2</v>
      </c>
    </row>
    <row r="159" spans="3:27" ht="15.95" customHeight="1" x14ac:dyDescent="0.25">
      <c r="C159" s="593" t="s">
        <v>46</v>
      </c>
      <c r="D159" s="594">
        <f>IFERROR('DIR1'!CY120,"")</f>
        <v>0.8</v>
      </c>
      <c r="E159" s="594">
        <f>IFERROR('DIR1'!CZ120,"")</f>
        <v>3.1999999999999997</v>
      </c>
      <c r="F159" s="594">
        <f>IFERROR('DIR1'!DA120,"")</f>
        <v>0.2</v>
      </c>
      <c r="G159" s="594">
        <f>IFERROR('DIR1'!DB120,"")</f>
        <v>0</v>
      </c>
      <c r="H159" s="594">
        <f>IFERROR('DIR1'!DC120,"")</f>
        <v>0</v>
      </c>
      <c r="I159" s="595">
        <f t="shared" si="2"/>
        <v>4.2</v>
      </c>
      <c r="J159" s="566"/>
      <c r="K159" s="593" t="s">
        <v>46</v>
      </c>
      <c r="L159" s="594">
        <f>IFERROR('DIR2'!CY120,"")</f>
        <v>1.4</v>
      </c>
      <c r="M159" s="594">
        <f>IFERROR('DIR2'!CZ120,"")</f>
        <v>0.2</v>
      </c>
      <c r="N159" s="594">
        <f>IFERROR('DIR2'!DA120,"")</f>
        <v>0</v>
      </c>
      <c r="O159" s="594">
        <f>IFERROR('DIR2'!DB120,"")</f>
        <v>0</v>
      </c>
      <c r="P159" s="594">
        <f>IFERROR('DIR2'!DC120,"")</f>
        <v>0</v>
      </c>
      <c r="Q159" s="595">
        <f t="shared" si="3"/>
        <v>1.5999999999999999</v>
      </c>
    </row>
    <row r="160" spans="3:27" ht="15.95" customHeight="1" x14ac:dyDescent="0.25">
      <c r="C160" s="596" t="s">
        <v>48</v>
      </c>
      <c r="D160" s="597">
        <f>IFERROR('DIR1'!CY121,"")</f>
        <v>0.6</v>
      </c>
      <c r="E160" s="597">
        <f>IFERROR('DIR1'!CZ121,"")</f>
        <v>12.6</v>
      </c>
      <c r="F160" s="597">
        <f>IFERROR('DIR1'!DA121,"")</f>
        <v>1.8</v>
      </c>
      <c r="G160" s="597">
        <f>IFERROR('DIR1'!DB121,"")</f>
        <v>0</v>
      </c>
      <c r="H160" s="597">
        <f>IFERROR('DIR1'!DC121,"")</f>
        <v>0</v>
      </c>
      <c r="I160" s="598">
        <f t="shared" si="2"/>
        <v>15</v>
      </c>
      <c r="J160" s="566"/>
      <c r="K160" s="624" t="s">
        <v>48</v>
      </c>
      <c r="L160" s="625">
        <f>IFERROR('DIR2'!CY121,"")</f>
        <v>0</v>
      </c>
      <c r="M160" s="625">
        <f>IFERROR('DIR2'!CZ121,"")</f>
        <v>2.2000000000000002</v>
      </c>
      <c r="N160" s="625">
        <f>IFERROR('DIR2'!DA121,"")</f>
        <v>0.2</v>
      </c>
      <c r="O160" s="625">
        <f>IFERROR('DIR2'!DB121,"")</f>
        <v>0</v>
      </c>
      <c r="P160" s="625">
        <f>IFERROR('DIR2'!DC121,"")</f>
        <v>0</v>
      </c>
      <c r="Q160" s="626">
        <f t="shared" si="3"/>
        <v>2.4000000000000004</v>
      </c>
      <c r="U160" s="398"/>
      <c r="V160" s="399"/>
      <c r="W160" s="399"/>
      <c r="X160" s="399"/>
      <c r="Y160" s="399"/>
      <c r="Z160" s="399"/>
      <c r="AA160" s="400"/>
    </row>
    <row r="161" spans="3:27" ht="15.95" customHeight="1" x14ac:dyDescent="0.25">
      <c r="C161" s="590" t="s">
        <v>50</v>
      </c>
      <c r="D161" s="599">
        <f>IFERROR('DIR1'!CY122,"")</f>
        <v>1.5999999999999999</v>
      </c>
      <c r="E161" s="599">
        <f>IFERROR('DIR1'!CZ122,"")</f>
        <v>30.8</v>
      </c>
      <c r="F161" s="599">
        <f>IFERROR('DIR1'!DA122,"")</f>
        <v>1.7999999999999998</v>
      </c>
      <c r="G161" s="599">
        <f>IFERROR('DIR1'!DB122,"")</f>
        <v>0</v>
      </c>
      <c r="H161" s="599">
        <f>IFERROR('DIR1'!DC122,"")</f>
        <v>0</v>
      </c>
      <c r="I161" s="600">
        <f t="shared" si="2"/>
        <v>34.199999999999996</v>
      </c>
      <c r="J161" s="566"/>
      <c r="K161" s="590" t="s">
        <v>50</v>
      </c>
      <c r="L161" s="599">
        <f>IFERROR('DIR2'!CY122,"")</f>
        <v>0.2</v>
      </c>
      <c r="M161" s="599">
        <f>IFERROR('DIR2'!CZ122,"")</f>
        <v>9</v>
      </c>
      <c r="N161" s="599">
        <f>IFERROR('DIR2'!DA122,"")</f>
        <v>2.6</v>
      </c>
      <c r="O161" s="599">
        <f>IFERROR('DIR2'!DB122,"")</f>
        <v>0.4</v>
      </c>
      <c r="P161" s="599">
        <f>IFERROR('DIR2'!DC122,"")</f>
        <v>0</v>
      </c>
      <c r="Q161" s="600">
        <f t="shared" si="3"/>
        <v>12.2</v>
      </c>
      <c r="U161" s="401"/>
      <c r="V161" s="88"/>
      <c r="W161" s="88"/>
      <c r="X161" s="88"/>
      <c r="Y161" s="88"/>
      <c r="Z161" s="88"/>
      <c r="AA161" s="402"/>
    </row>
    <row r="162" spans="3:27" ht="15.95" customHeight="1" x14ac:dyDescent="0.25">
      <c r="C162" s="593" t="s">
        <v>51</v>
      </c>
      <c r="D162" s="601">
        <f>IFERROR('DIR1'!CY123,"")</f>
        <v>1.2</v>
      </c>
      <c r="E162" s="601">
        <f>IFERROR('DIR1'!CZ123,"")</f>
        <v>28.8</v>
      </c>
      <c r="F162" s="601">
        <f>IFERROR('DIR1'!DA123,"")</f>
        <v>3</v>
      </c>
      <c r="G162" s="601">
        <f>IFERROR('DIR1'!DB123,"")</f>
        <v>0</v>
      </c>
      <c r="H162" s="601">
        <f>IFERROR('DIR1'!DC123,"")</f>
        <v>0</v>
      </c>
      <c r="I162" s="602">
        <f t="shared" si="2"/>
        <v>33</v>
      </c>
      <c r="J162" s="566"/>
      <c r="K162" s="593" t="s">
        <v>51</v>
      </c>
      <c r="L162" s="601">
        <f>IFERROR('DIR2'!CY123,"")</f>
        <v>0.4</v>
      </c>
      <c r="M162" s="601">
        <f>IFERROR('DIR2'!CZ123,"")</f>
        <v>14.600000000000001</v>
      </c>
      <c r="N162" s="601">
        <f>IFERROR('DIR2'!DA123,"")</f>
        <v>2.2000000000000002</v>
      </c>
      <c r="O162" s="601">
        <f>IFERROR('DIR2'!DB123,"")</f>
        <v>0</v>
      </c>
      <c r="P162" s="601">
        <f>IFERROR('DIR2'!DC123,"")</f>
        <v>0</v>
      </c>
      <c r="Q162" s="602">
        <f>SUM(L162:P162)</f>
        <v>17.200000000000003</v>
      </c>
      <c r="U162" s="401"/>
      <c r="V162" s="88"/>
      <c r="W162" s="88"/>
      <c r="X162" s="88"/>
      <c r="Y162" s="88"/>
      <c r="Z162" s="88"/>
      <c r="AA162" s="402"/>
    </row>
    <row r="163" spans="3:27" ht="15.95" customHeight="1" x14ac:dyDescent="0.25">
      <c r="C163" s="593" t="s">
        <v>53</v>
      </c>
      <c r="D163" s="601">
        <f>IFERROR('DIR1'!CY124,"")</f>
        <v>1</v>
      </c>
      <c r="E163" s="601">
        <f>IFERROR('DIR1'!CZ124,"")</f>
        <v>25.199999999999996</v>
      </c>
      <c r="F163" s="601">
        <f>IFERROR('DIR1'!DA124,"")</f>
        <v>2.4</v>
      </c>
      <c r="G163" s="601">
        <f>IFERROR('DIR1'!DB124,"")</f>
        <v>0.4</v>
      </c>
      <c r="H163" s="601">
        <f>IFERROR('DIR1'!DC124,"")</f>
        <v>0</v>
      </c>
      <c r="I163" s="602">
        <f t="shared" si="2"/>
        <v>28.999999999999993</v>
      </c>
      <c r="J163" s="566"/>
      <c r="K163" s="593" t="s">
        <v>53</v>
      </c>
      <c r="L163" s="601">
        <f>IFERROR('DIR2'!CY124,"")</f>
        <v>0.8</v>
      </c>
      <c r="M163" s="601">
        <f>IFERROR('DIR2'!CZ124,"")</f>
        <v>15.6</v>
      </c>
      <c r="N163" s="601">
        <f>IFERROR('DIR2'!DA124,"")</f>
        <v>2</v>
      </c>
      <c r="O163" s="601">
        <f>IFERROR('DIR2'!DB124,"")</f>
        <v>0.2</v>
      </c>
      <c r="P163" s="601">
        <f>IFERROR('DIR2'!DC124,"")</f>
        <v>0.2</v>
      </c>
      <c r="Q163" s="602">
        <f t="shared" si="3"/>
        <v>18.799999999999997</v>
      </c>
      <c r="U163" s="401"/>
      <c r="V163" s="88"/>
      <c r="W163" s="88"/>
      <c r="X163" s="88"/>
      <c r="Y163" s="88"/>
      <c r="Z163" s="88"/>
      <c r="AA163" s="402"/>
    </row>
    <row r="164" spans="3:27" ht="15.95" customHeight="1" x14ac:dyDescent="0.25">
      <c r="C164" s="593" t="s">
        <v>55</v>
      </c>
      <c r="D164" s="601">
        <f>IFERROR('DIR1'!CY125,"")</f>
        <v>0.2</v>
      </c>
      <c r="E164" s="601">
        <f>IFERROR('DIR1'!CZ125,"")</f>
        <v>16.2</v>
      </c>
      <c r="F164" s="601">
        <f>IFERROR('DIR1'!DA125,"")</f>
        <v>2</v>
      </c>
      <c r="G164" s="601">
        <f>IFERROR('DIR1'!DB125,"")</f>
        <v>0.4</v>
      </c>
      <c r="H164" s="601">
        <f>IFERROR('DIR1'!DC125,"")</f>
        <v>0</v>
      </c>
      <c r="I164" s="602">
        <f t="shared" si="2"/>
        <v>18.799999999999997</v>
      </c>
      <c r="J164" s="566"/>
      <c r="K164" s="593" t="s">
        <v>55</v>
      </c>
      <c r="L164" s="601">
        <f>IFERROR('DIR2'!CY125,"")</f>
        <v>0</v>
      </c>
      <c r="M164" s="601">
        <f>IFERROR('DIR2'!CZ125,"")</f>
        <v>14.2</v>
      </c>
      <c r="N164" s="601">
        <f>IFERROR('DIR2'!DA125,"")</f>
        <v>2</v>
      </c>
      <c r="O164" s="601">
        <f>IFERROR('DIR2'!DB125,"")</f>
        <v>0.2</v>
      </c>
      <c r="P164" s="601">
        <f>IFERROR('DIR2'!DC125,"")</f>
        <v>0</v>
      </c>
      <c r="Q164" s="602">
        <f t="shared" si="3"/>
        <v>16.399999999999999</v>
      </c>
      <c r="U164" s="401"/>
      <c r="V164" s="88"/>
      <c r="W164" s="88"/>
      <c r="X164" s="88"/>
      <c r="Y164" s="88"/>
      <c r="Z164" s="88"/>
      <c r="AA164" s="402"/>
    </row>
    <row r="165" spans="3:27" ht="15.95" customHeight="1" x14ac:dyDescent="0.25">
      <c r="C165" s="593" t="s">
        <v>57</v>
      </c>
      <c r="D165" s="601">
        <f>IFERROR('DIR1'!CY126,"")</f>
        <v>0.2</v>
      </c>
      <c r="E165" s="601">
        <f>IFERROR('DIR1'!CZ126,"")</f>
        <v>16.399999999999999</v>
      </c>
      <c r="F165" s="601">
        <f>IFERROR('DIR1'!DA126,"")</f>
        <v>2.2000000000000002</v>
      </c>
      <c r="G165" s="601">
        <f>IFERROR('DIR1'!DB126,"")</f>
        <v>0</v>
      </c>
      <c r="H165" s="601">
        <f>IFERROR('DIR1'!DC126,"")</f>
        <v>0</v>
      </c>
      <c r="I165" s="602">
        <f t="shared" si="2"/>
        <v>18.799999999999997</v>
      </c>
      <c r="J165" s="566"/>
      <c r="K165" s="593" t="s">
        <v>57</v>
      </c>
      <c r="L165" s="601">
        <f>IFERROR('DIR2'!CY126,"")</f>
        <v>0.8</v>
      </c>
      <c r="M165" s="601">
        <f>IFERROR('DIR2'!CZ126,"")</f>
        <v>18.2</v>
      </c>
      <c r="N165" s="601">
        <f>IFERROR('DIR2'!DA126,"")</f>
        <v>3.4</v>
      </c>
      <c r="O165" s="601">
        <f>IFERROR('DIR2'!DB126,"")</f>
        <v>0</v>
      </c>
      <c r="P165" s="601">
        <f>IFERROR('DIR2'!DC126,"")</f>
        <v>0</v>
      </c>
      <c r="Q165" s="602">
        <f t="shared" si="3"/>
        <v>22.4</v>
      </c>
      <c r="U165" s="401"/>
      <c r="V165" s="88"/>
      <c r="W165" s="88"/>
      <c r="X165" s="88"/>
      <c r="Y165" s="88"/>
      <c r="Z165" s="88"/>
      <c r="AA165" s="402"/>
    </row>
    <row r="166" spans="3:27" ht="15.95" customHeight="1" x14ac:dyDescent="0.25">
      <c r="C166" s="593" t="s">
        <v>58</v>
      </c>
      <c r="D166" s="601">
        <f>IFERROR('DIR1'!CY127,"")</f>
        <v>1</v>
      </c>
      <c r="E166" s="601">
        <f>IFERROR('DIR1'!CZ127,"")</f>
        <v>14.6</v>
      </c>
      <c r="F166" s="601">
        <f>IFERROR('DIR1'!DA127,"")</f>
        <v>2.4</v>
      </c>
      <c r="G166" s="601">
        <f>IFERROR('DIR1'!DB127,"")</f>
        <v>0.4</v>
      </c>
      <c r="H166" s="601">
        <f>IFERROR('DIR1'!DC127,"")</f>
        <v>0.2</v>
      </c>
      <c r="I166" s="602">
        <f t="shared" si="2"/>
        <v>18.599999999999998</v>
      </c>
      <c r="J166" s="566"/>
      <c r="K166" s="593" t="s">
        <v>58</v>
      </c>
      <c r="L166" s="601">
        <f>IFERROR('DIR2'!CY127,"")</f>
        <v>0.60000000000000009</v>
      </c>
      <c r="M166" s="601">
        <f>IFERROR('DIR2'!CZ127,"")</f>
        <v>21</v>
      </c>
      <c r="N166" s="601">
        <f>IFERROR('DIR2'!DA127,"")</f>
        <v>2.2000000000000002</v>
      </c>
      <c r="O166" s="601">
        <f>IFERROR('DIR2'!DB127,"")</f>
        <v>0</v>
      </c>
      <c r="P166" s="601">
        <f>IFERROR('DIR2'!DC127,"")</f>
        <v>0</v>
      </c>
      <c r="Q166" s="602">
        <f t="shared" si="3"/>
        <v>23.8</v>
      </c>
      <c r="U166" s="401"/>
      <c r="V166" s="88"/>
      <c r="W166" s="88"/>
      <c r="X166" s="88"/>
      <c r="Y166" s="88"/>
      <c r="Z166" s="88"/>
      <c r="AA166" s="402"/>
    </row>
    <row r="167" spans="3:27" ht="15.95" customHeight="1" x14ac:dyDescent="0.25">
      <c r="C167" s="593" t="s">
        <v>60</v>
      </c>
      <c r="D167" s="601">
        <f>IFERROR('DIR1'!CY128,"")</f>
        <v>1</v>
      </c>
      <c r="E167" s="601">
        <f>IFERROR('DIR1'!CZ128,"")</f>
        <v>17.8</v>
      </c>
      <c r="F167" s="601">
        <f>IFERROR('DIR1'!DA128,"")</f>
        <v>3.4</v>
      </c>
      <c r="G167" s="601">
        <f>IFERROR('DIR1'!DB128,"")</f>
        <v>0</v>
      </c>
      <c r="H167" s="601">
        <f>IFERROR('DIR1'!DC128,"")</f>
        <v>0</v>
      </c>
      <c r="I167" s="602">
        <f t="shared" si="2"/>
        <v>22.2</v>
      </c>
      <c r="J167" s="566"/>
      <c r="K167" s="593" t="s">
        <v>60</v>
      </c>
      <c r="L167" s="601">
        <f>IFERROR('DIR2'!CY128,"")</f>
        <v>0.8</v>
      </c>
      <c r="M167" s="601">
        <f>IFERROR('DIR2'!CZ128,"")</f>
        <v>16.600000000000001</v>
      </c>
      <c r="N167" s="601">
        <f>IFERROR('DIR2'!DA128,"")</f>
        <v>4</v>
      </c>
      <c r="O167" s="601">
        <f>IFERROR('DIR2'!DB128,"")</f>
        <v>0.2</v>
      </c>
      <c r="P167" s="601">
        <f>IFERROR('DIR2'!DC128,"")</f>
        <v>0</v>
      </c>
      <c r="Q167" s="602">
        <f t="shared" si="3"/>
        <v>21.6</v>
      </c>
      <c r="U167" s="401"/>
      <c r="V167" s="88"/>
      <c r="W167" s="88"/>
      <c r="X167" s="88"/>
      <c r="Y167" s="88"/>
      <c r="Z167" s="88"/>
      <c r="AA167" s="402"/>
    </row>
    <row r="168" spans="3:27" ht="15.95" customHeight="1" x14ac:dyDescent="0.25">
      <c r="C168" s="593" t="s">
        <v>62</v>
      </c>
      <c r="D168" s="601">
        <f>IFERROR('DIR1'!CY129,"")</f>
        <v>0.8</v>
      </c>
      <c r="E168" s="601">
        <f>IFERROR('DIR1'!CZ129,"")</f>
        <v>15.8</v>
      </c>
      <c r="F168" s="601">
        <f>IFERROR('DIR1'!DA129,"")</f>
        <v>1.4</v>
      </c>
      <c r="G168" s="601">
        <f>IFERROR('DIR1'!DB129,"")</f>
        <v>0</v>
      </c>
      <c r="H168" s="601">
        <f>IFERROR('DIR1'!DC129,"")</f>
        <v>0</v>
      </c>
      <c r="I168" s="602">
        <f t="shared" si="2"/>
        <v>18</v>
      </c>
      <c r="J168" s="566"/>
      <c r="K168" s="593" t="s">
        <v>62</v>
      </c>
      <c r="L168" s="601">
        <f>IFERROR('DIR2'!CY129,"")</f>
        <v>0.60000000000000009</v>
      </c>
      <c r="M168" s="601">
        <f>IFERROR('DIR2'!CZ129,"")</f>
        <v>20.399999999999999</v>
      </c>
      <c r="N168" s="601">
        <f>IFERROR('DIR2'!DA129,"")</f>
        <v>3</v>
      </c>
      <c r="O168" s="601">
        <f>IFERROR('DIR2'!DB129,"")</f>
        <v>0</v>
      </c>
      <c r="P168" s="601">
        <f>IFERROR('DIR2'!DC129,"")</f>
        <v>0</v>
      </c>
      <c r="Q168" s="602">
        <f t="shared" si="3"/>
        <v>24</v>
      </c>
      <c r="U168" s="401"/>
      <c r="V168" s="88"/>
      <c r="W168" s="88"/>
      <c r="X168" s="88"/>
      <c r="Y168" s="88"/>
      <c r="Z168" s="88"/>
      <c r="AA168" s="402"/>
    </row>
    <row r="169" spans="3:27" ht="15.95" customHeight="1" x14ac:dyDescent="0.25">
      <c r="C169" s="593" t="s">
        <v>64</v>
      </c>
      <c r="D169" s="601">
        <f>IFERROR('DIR1'!CY130,"")</f>
        <v>1.2000000000000002</v>
      </c>
      <c r="E169" s="601">
        <f>IFERROR('DIR1'!CZ130,"")</f>
        <v>21.4</v>
      </c>
      <c r="F169" s="601">
        <f>IFERROR('DIR1'!DA130,"")</f>
        <v>3.6</v>
      </c>
      <c r="G169" s="601">
        <f>IFERROR('DIR1'!DB130,"")</f>
        <v>0</v>
      </c>
      <c r="H169" s="601">
        <f>IFERROR('DIR1'!DC130,"")</f>
        <v>0</v>
      </c>
      <c r="I169" s="602">
        <f t="shared" si="2"/>
        <v>26.2</v>
      </c>
      <c r="J169" s="566"/>
      <c r="K169" s="593" t="s">
        <v>64</v>
      </c>
      <c r="L169" s="601">
        <f>IFERROR('DIR2'!CY130,"")</f>
        <v>0.60000000000000009</v>
      </c>
      <c r="M169" s="601">
        <f>IFERROR('DIR2'!CZ130,"")</f>
        <v>29.2</v>
      </c>
      <c r="N169" s="601">
        <f>IFERROR('DIR2'!DA130,"")</f>
        <v>2.6</v>
      </c>
      <c r="O169" s="601">
        <f>IFERROR('DIR2'!DB130,"")</f>
        <v>0</v>
      </c>
      <c r="P169" s="601">
        <f>IFERROR('DIR2'!DC130,"")</f>
        <v>0</v>
      </c>
      <c r="Q169" s="602">
        <f t="shared" si="3"/>
        <v>32.4</v>
      </c>
      <c r="U169" s="401"/>
      <c r="V169" s="88"/>
      <c r="W169" s="88"/>
      <c r="X169" s="88"/>
      <c r="Y169" s="88"/>
      <c r="Z169" s="88"/>
      <c r="AA169" s="402"/>
    </row>
    <row r="170" spans="3:27" ht="15.95" customHeight="1" x14ac:dyDescent="0.25">
      <c r="C170" s="593" t="s">
        <v>65</v>
      </c>
      <c r="D170" s="601">
        <f>IFERROR('DIR1'!CY131,"")</f>
        <v>0.2</v>
      </c>
      <c r="E170" s="601">
        <f>IFERROR('DIR1'!CZ131,"")</f>
        <v>17</v>
      </c>
      <c r="F170" s="601">
        <f>IFERROR('DIR1'!DA131,"")</f>
        <v>3.6</v>
      </c>
      <c r="G170" s="601">
        <f>IFERROR('DIR1'!DB131,"")</f>
        <v>0</v>
      </c>
      <c r="H170" s="601">
        <f>IFERROR('DIR1'!DC131,"")</f>
        <v>0</v>
      </c>
      <c r="I170" s="602">
        <f t="shared" si="2"/>
        <v>20.8</v>
      </c>
      <c r="J170" s="566"/>
      <c r="K170" s="593" t="s">
        <v>65</v>
      </c>
      <c r="L170" s="601">
        <f>IFERROR('DIR2'!CY131,"")</f>
        <v>0.8</v>
      </c>
      <c r="M170" s="601">
        <f>IFERROR('DIR2'!CZ131,"")</f>
        <v>35.6</v>
      </c>
      <c r="N170" s="601">
        <f>IFERROR('DIR2'!DA131,"")</f>
        <v>3</v>
      </c>
      <c r="O170" s="601">
        <f>IFERROR('DIR2'!DB131,"")</f>
        <v>0</v>
      </c>
      <c r="P170" s="601">
        <f>IFERROR('DIR2'!DC131,"")</f>
        <v>0</v>
      </c>
      <c r="Q170" s="602">
        <f t="shared" si="3"/>
        <v>39.4</v>
      </c>
      <c r="U170" s="401"/>
      <c r="V170" s="88"/>
      <c r="W170" s="88"/>
      <c r="X170" s="88"/>
      <c r="Y170" s="88"/>
      <c r="Z170" s="88"/>
      <c r="AA170" s="402"/>
    </row>
    <row r="171" spans="3:27" ht="15.95" customHeight="1" x14ac:dyDescent="0.25">
      <c r="C171" s="593" t="s">
        <v>67</v>
      </c>
      <c r="D171" s="601">
        <f>IFERROR('DIR1'!CY132,"")</f>
        <v>0.4</v>
      </c>
      <c r="E171" s="601">
        <f>IFERROR('DIR1'!CZ132,"")</f>
        <v>13.6</v>
      </c>
      <c r="F171" s="601">
        <f>IFERROR('DIR1'!DA132,"")</f>
        <v>1.2</v>
      </c>
      <c r="G171" s="601">
        <f>IFERROR('DIR1'!DB132,"")</f>
        <v>0</v>
      </c>
      <c r="H171" s="601">
        <f>IFERROR('DIR1'!DC132,"")</f>
        <v>0</v>
      </c>
      <c r="I171" s="602">
        <f t="shared" si="2"/>
        <v>15.2</v>
      </c>
      <c r="J171" s="566"/>
      <c r="K171" s="593" t="s">
        <v>67</v>
      </c>
      <c r="L171" s="601">
        <f>IFERROR('DIR2'!CY132,"")</f>
        <v>1.2</v>
      </c>
      <c r="M171" s="601">
        <f>IFERROR('DIR2'!CZ132,"")</f>
        <v>31.600000000000005</v>
      </c>
      <c r="N171" s="601">
        <f>IFERROR('DIR2'!DA132,"")</f>
        <v>1.2000000000000002</v>
      </c>
      <c r="O171" s="601">
        <f>IFERROR('DIR2'!DB132,"")</f>
        <v>0</v>
      </c>
      <c r="P171" s="601">
        <f>IFERROR('DIR2'!DC132,"")</f>
        <v>0</v>
      </c>
      <c r="Q171" s="602">
        <f t="shared" si="3"/>
        <v>34.000000000000007</v>
      </c>
      <c r="U171" s="401"/>
      <c r="V171" s="88"/>
      <c r="W171" s="88"/>
      <c r="X171" s="88"/>
      <c r="Y171" s="88"/>
      <c r="Z171" s="88"/>
      <c r="AA171" s="402"/>
    </row>
    <row r="172" spans="3:27" ht="15.95" customHeight="1" x14ac:dyDescent="0.25">
      <c r="C172" s="603" t="s">
        <v>69</v>
      </c>
      <c r="D172" s="604">
        <f>IFERROR('DIR1'!CY133,"")</f>
        <v>0.60000000000000009</v>
      </c>
      <c r="E172" s="604">
        <f>IFERROR('DIR1'!CZ133,"")</f>
        <v>12.2</v>
      </c>
      <c r="F172" s="604">
        <f>IFERROR('DIR1'!DA133,"")</f>
        <v>1.4000000000000001</v>
      </c>
      <c r="G172" s="604">
        <f>IFERROR('DIR1'!DB133,"")</f>
        <v>0</v>
      </c>
      <c r="H172" s="604">
        <f>IFERROR('DIR1'!DC133,"")</f>
        <v>0</v>
      </c>
      <c r="I172" s="605">
        <f t="shared" si="2"/>
        <v>14.2</v>
      </c>
      <c r="J172" s="566"/>
      <c r="K172" s="603" t="s">
        <v>69</v>
      </c>
      <c r="L172" s="604">
        <f>IFERROR('DIR2'!CY133,"")</f>
        <v>0</v>
      </c>
      <c r="M172" s="604">
        <f>IFERROR('DIR2'!CZ133,"")</f>
        <v>18.399999999999999</v>
      </c>
      <c r="N172" s="604">
        <f>IFERROR('DIR2'!DA133,"")</f>
        <v>1</v>
      </c>
      <c r="O172" s="604">
        <f>IFERROR('DIR2'!DB133,"")</f>
        <v>0</v>
      </c>
      <c r="P172" s="604">
        <f>IFERROR('DIR2'!DC133,"")</f>
        <v>0</v>
      </c>
      <c r="Q172" s="605">
        <f t="shared" si="3"/>
        <v>19.399999999999999</v>
      </c>
      <c r="U172" s="401"/>
      <c r="V172" s="88"/>
      <c r="W172" s="88"/>
      <c r="X172" s="88"/>
      <c r="Y172" s="88"/>
      <c r="Z172" s="88"/>
      <c r="AA172" s="402"/>
    </row>
    <row r="173" spans="3:27" ht="15.95" customHeight="1" x14ac:dyDescent="0.25">
      <c r="C173" s="606" t="s">
        <v>71</v>
      </c>
      <c r="D173" s="607">
        <f>IFERROR('DIR1'!CY134,"")</f>
        <v>0</v>
      </c>
      <c r="E173" s="607">
        <f>IFERROR('DIR1'!CZ134,"")</f>
        <v>6</v>
      </c>
      <c r="F173" s="607">
        <f>IFERROR('DIR1'!DA134,"")</f>
        <v>0.8</v>
      </c>
      <c r="G173" s="607">
        <f>IFERROR('DIR1'!DB134,"")</f>
        <v>0</v>
      </c>
      <c r="H173" s="607">
        <f>IFERROR('DIR1'!DC134,"")</f>
        <v>0</v>
      </c>
      <c r="I173" s="608">
        <f t="shared" si="2"/>
        <v>6.8</v>
      </c>
      <c r="J173" s="566"/>
      <c r="K173" s="606" t="s">
        <v>71</v>
      </c>
      <c r="L173" s="607">
        <f>IFERROR('DIR2'!CY134,"")</f>
        <v>0.2</v>
      </c>
      <c r="M173" s="607">
        <f>IFERROR('DIR2'!CZ134,"")</f>
        <v>8.6000000000000014</v>
      </c>
      <c r="N173" s="607">
        <f>IFERROR('DIR2'!DA134,"")</f>
        <v>0.4</v>
      </c>
      <c r="O173" s="607">
        <f>IFERROR('DIR2'!DB134,"")</f>
        <v>0</v>
      </c>
      <c r="P173" s="607">
        <f>IFERROR('DIR2'!DC134,"")</f>
        <v>0</v>
      </c>
      <c r="Q173" s="608">
        <f t="shared" si="3"/>
        <v>9.2000000000000011</v>
      </c>
      <c r="U173" s="401"/>
      <c r="V173" s="88"/>
      <c r="W173" s="88"/>
      <c r="X173" s="88"/>
      <c r="Y173" s="88"/>
      <c r="Z173" s="88"/>
      <c r="AA173" s="402"/>
    </row>
    <row r="174" spans="3:27" ht="15.95" customHeight="1" x14ac:dyDescent="0.25">
      <c r="C174" s="593" t="s">
        <v>72</v>
      </c>
      <c r="D174" s="594">
        <f>IFERROR('DIR1'!CY135,"")</f>
        <v>0.4</v>
      </c>
      <c r="E174" s="594">
        <f>IFERROR('DIR1'!CZ135,"")</f>
        <v>3.6</v>
      </c>
      <c r="F174" s="594">
        <f>IFERROR('DIR1'!DA135,"")</f>
        <v>0.2</v>
      </c>
      <c r="G174" s="594">
        <f>IFERROR('DIR1'!DB135,"")</f>
        <v>0</v>
      </c>
      <c r="H174" s="594">
        <f>IFERROR('DIR1'!DC135,"")</f>
        <v>0</v>
      </c>
      <c r="I174" s="595">
        <f t="shared" si="2"/>
        <v>4.2</v>
      </c>
      <c r="J174" s="566"/>
      <c r="K174" s="621" t="s">
        <v>72</v>
      </c>
      <c r="L174" s="622">
        <f>IFERROR('DIR2'!CY135,"")</f>
        <v>0</v>
      </c>
      <c r="M174" s="622">
        <f>IFERROR('DIR2'!CZ135,"")</f>
        <v>7.6000000000000005</v>
      </c>
      <c r="N174" s="622">
        <f>IFERROR('DIR2'!DA135,"")</f>
        <v>0.60000000000000009</v>
      </c>
      <c r="O174" s="622">
        <f>IFERROR('DIR2'!DB135,"")</f>
        <v>0</v>
      </c>
      <c r="P174" s="622">
        <f>IFERROR('DIR2'!DC135,"")</f>
        <v>0</v>
      </c>
      <c r="Q174" s="623">
        <f t="shared" si="3"/>
        <v>8.2000000000000011</v>
      </c>
      <c r="U174" s="401"/>
      <c r="V174" s="88"/>
      <c r="W174" s="88"/>
      <c r="X174" s="88"/>
      <c r="Y174" s="88"/>
      <c r="Z174" s="88"/>
      <c r="AA174" s="402"/>
    </row>
    <row r="175" spans="3:27" ht="15.95" customHeight="1" x14ac:dyDescent="0.25">
      <c r="C175" s="593" t="s">
        <v>74</v>
      </c>
      <c r="D175" s="594">
        <f>IFERROR('DIR1'!CY136,"")</f>
        <v>0</v>
      </c>
      <c r="E175" s="594">
        <f>IFERROR('DIR1'!CZ136,"")</f>
        <v>4.4000000000000004</v>
      </c>
      <c r="F175" s="594">
        <f>IFERROR('DIR1'!DA136,"")</f>
        <v>0</v>
      </c>
      <c r="G175" s="594">
        <f>IFERROR('DIR1'!DB136,"")</f>
        <v>0</v>
      </c>
      <c r="H175" s="594">
        <f>IFERROR('DIR1'!DC136,"")</f>
        <v>0</v>
      </c>
      <c r="I175" s="595">
        <f t="shared" si="2"/>
        <v>4.4000000000000004</v>
      </c>
      <c r="J175" s="566"/>
      <c r="K175" s="621" t="s">
        <v>74</v>
      </c>
      <c r="L175" s="622">
        <f>IFERROR('DIR2'!CY136,"")</f>
        <v>0</v>
      </c>
      <c r="M175" s="622">
        <f>IFERROR('DIR2'!CZ136,"")</f>
        <v>3.8</v>
      </c>
      <c r="N175" s="622">
        <f>IFERROR('DIR2'!DA136,"")</f>
        <v>0</v>
      </c>
      <c r="O175" s="622">
        <f>IFERROR('DIR2'!DB136,"")</f>
        <v>0</v>
      </c>
      <c r="P175" s="622">
        <f>IFERROR('DIR2'!DC136,"")</f>
        <v>0</v>
      </c>
      <c r="Q175" s="623">
        <f t="shared" si="3"/>
        <v>3.8</v>
      </c>
      <c r="U175" s="401"/>
      <c r="V175" s="88"/>
      <c r="W175" s="88"/>
      <c r="X175" s="88"/>
      <c r="Y175" s="88"/>
      <c r="Z175" s="88"/>
      <c r="AA175" s="402"/>
    </row>
    <row r="176" spans="3:27" ht="15.95" customHeight="1" x14ac:dyDescent="0.25">
      <c r="C176" s="593" t="s">
        <v>76</v>
      </c>
      <c r="D176" s="594">
        <f>IFERROR('DIR1'!CY137,"")</f>
        <v>0.2</v>
      </c>
      <c r="E176" s="594">
        <f>IFERROR('DIR1'!CZ137,"")</f>
        <v>2.2000000000000002</v>
      </c>
      <c r="F176" s="594">
        <f>IFERROR('DIR1'!DA137,"")</f>
        <v>0</v>
      </c>
      <c r="G176" s="594">
        <f>IFERROR('DIR1'!DB137,"")</f>
        <v>0</v>
      </c>
      <c r="H176" s="594">
        <f>IFERROR('DIR1'!DC137,"")</f>
        <v>0</v>
      </c>
      <c r="I176" s="595">
        <f t="shared" si="2"/>
        <v>2.4000000000000004</v>
      </c>
      <c r="J176" s="566"/>
      <c r="K176" s="593" t="s">
        <v>76</v>
      </c>
      <c r="L176" s="594">
        <f>IFERROR('DIR2'!CY137,"")</f>
        <v>0.2</v>
      </c>
      <c r="M176" s="594">
        <f>IFERROR('DIR2'!CZ137,"")</f>
        <v>2</v>
      </c>
      <c r="N176" s="594">
        <f>IFERROR('DIR2'!DA137,"")</f>
        <v>0.2</v>
      </c>
      <c r="O176" s="594">
        <f>IFERROR('DIR2'!DB137,"")</f>
        <v>0</v>
      </c>
      <c r="P176" s="594">
        <f>IFERROR('DIR2'!DC137,"")</f>
        <v>0</v>
      </c>
      <c r="Q176" s="595">
        <f t="shared" si="3"/>
        <v>2.4000000000000004</v>
      </c>
      <c r="U176" s="401"/>
      <c r="V176" s="88"/>
      <c r="W176" s="88"/>
      <c r="X176" s="88"/>
      <c r="Y176" s="88"/>
      <c r="Z176" s="88"/>
      <c r="AA176" s="402"/>
    </row>
    <row r="177" spans="3:27" ht="15.95" customHeight="1" x14ac:dyDescent="0.25">
      <c r="C177" s="609" t="s">
        <v>78</v>
      </c>
      <c r="D177" s="610">
        <f>IFERROR('DIR1'!CY138,"")</f>
        <v>0</v>
      </c>
      <c r="E177" s="610">
        <f>IFERROR('DIR1'!CZ138,"")</f>
        <v>0.8</v>
      </c>
      <c r="F177" s="610">
        <f>IFERROR('DIR1'!DA138,"")</f>
        <v>0</v>
      </c>
      <c r="G177" s="610">
        <f>IFERROR('DIR1'!DB138,"")</f>
        <v>0</v>
      </c>
      <c r="H177" s="610">
        <f>IFERROR('DIR1'!DC138,"")</f>
        <v>0</v>
      </c>
      <c r="I177" s="611">
        <f t="shared" si="2"/>
        <v>0.8</v>
      </c>
      <c r="J177" s="566"/>
      <c r="K177" s="609" t="s">
        <v>78</v>
      </c>
      <c r="L177" s="610">
        <f>IFERROR('DIR2'!CY138,"")</f>
        <v>0</v>
      </c>
      <c r="M177" s="610">
        <f>IFERROR('DIR2'!CZ138,"")</f>
        <v>2</v>
      </c>
      <c r="N177" s="610">
        <f>IFERROR('DIR2'!DA138,"")</f>
        <v>0</v>
      </c>
      <c r="O177" s="610">
        <f>IFERROR('DIR2'!DB138,"")</f>
        <v>0</v>
      </c>
      <c r="P177" s="610">
        <f>IFERROR('DIR2'!DC138,"")</f>
        <v>0</v>
      </c>
      <c r="Q177" s="611">
        <f t="shared" si="3"/>
        <v>2</v>
      </c>
      <c r="U177" s="401"/>
      <c r="V177" s="88"/>
      <c r="W177" s="88"/>
      <c r="X177" s="88"/>
      <c r="Y177" s="88"/>
      <c r="Z177" s="88"/>
      <c r="AA177" s="402"/>
    </row>
    <row r="178" spans="3:27" ht="15.95" customHeight="1" x14ac:dyDescent="0.25">
      <c r="C178" s="612" t="s">
        <v>162</v>
      </c>
      <c r="D178" s="613">
        <f>SUM(D161:D172)</f>
        <v>9.3999999999999986</v>
      </c>
      <c r="E178" s="613">
        <f>SUMIF(E161:E172,"&lt;&gt;#DIV/0!")</f>
        <v>229.8</v>
      </c>
      <c r="F178" s="613">
        <f>SUMIF(F161:F172,"&lt;&gt;#DIV/0!")</f>
        <v>28.4</v>
      </c>
      <c r="G178" s="613">
        <f>SUMIF(G161:G172,"&lt;&gt;#DIV/0!")</f>
        <v>1.2000000000000002</v>
      </c>
      <c r="H178" s="613">
        <f>SUMIF(H161:H172,"&lt;&gt;#DIV/0!")</f>
        <v>0.2</v>
      </c>
      <c r="I178" s="613">
        <f>SUMIF(I161:I172,"&lt;&gt;#DIV/0!")</f>
        <v>268.99999999999994</v>
      </c>
      <c r="J178" s="566"/>
      <c r="K178" s="612" t="s">
        <v>162</v>
      </c>
      <c r="L178" s="613">
        <f>SUM(L161:L172)</f>
        <v>6.8000000000000007</v>
      </c>
      <c r="M178" s="613">
        <f t="shared" ref="M178:O178" si="4">SUM(M161:M172)</f>
        <v>244.4</v>
      </c>
      <c r="N178" s="613">
        <f t="shared" si="4"/>
        <v>29.200000000000003</v>
      </c>
      <c r="O178" s="613">
        <f t="shared" si="4"/>
        <v>1</v>
      </c>
      <c r="P178" s="613">
        <f>SUM(P161:P172)</f>
        <v>0.2</v>
      </c>
      <c r="Q178" s="613">
        <f>SUMIF(Q161:Q172,"&lt;&gt;#DIV/0!")</f>
        <v>281.60000000000002</v>
      </c>
      <c r="U178" s="401"/>
      <c r="V178" s="88"/>
      <c r="W178" s="88"/>
      <c r="X178" s="88"/>
      <c r="Y178" s="88"/>
      <c r="Z178" s="88"/>
      <c r="AA178" s="402"/>
    </row>
    <row r="179" spans="3:27" ht="15.95" customHeight="1" x14ac:dyDescent="0.25">
      <c r="C179" s="614" t="s">
        <v>163</v>
      </c>
      <c r="D179" s="615">
        <f>SUM(D154:D177)</f>
        <v>11.4</v>
      </c>
      <c r="E179" s="615">
        <f>SUMIF(E154:E177,"&lt;&gt;#DIV/0!")</f>
        <v>266.59999999999997</v>
      </c>
      <c r="F179" s="615">
        <f>SUMIF(F154:F177,"&lt;&gt;#DIV/0!")</f>
        <v>32.4</v>
      </c>
      <c r="G179" s="615">
        <f>SUMIF(G154:G177,"&lt;&gt;#DIV/0!")</f>
        <v>1.2000000000000002</v>
      </c>
      <c r="H179" s="615">
        <f>SUMIF(H154:H177,"&lt;&gt;#DIV/0!")</f>
        <v>0.2</v>
      </c>
      <c r="I179" s="615">
        <f>SUMIF(I154:I177,"&lt;&gt;#DIV/0!")</f>
        <v>311.7999999999999</v>
      </c>
      <c r="J179" s="566"/>
      <c r="K179" s="627" t="s">
        <v>163</v>
      </c>
      <c r="L179" s="628">
        <f>SUM(L154:L177)</f>
        <v>8.5999999999999979</v>
      </c>
      <c r="M179" s="628">
        <f t="shared" ref="M179:P179" si="5">SUM(M154:M177)</f>
        <v>272.20000000000005</v>
      </c>
      <c r="N179" s="628">
        <f t="shared" si="5"/>
        <v>31.6</v>
      </c>
      <c r="O179" s="628">
        <f t="shared" si="5"/>
        <v>1</v>
      </c>
      <c r="P179" s="628">
        <f t="shared" si="5"/>
        <v>0.2</v>
      </c>
      <c r="Q179" s="628">
        <f>SUMIF(Q154:Q177,"&lt;&gt;#DIV/0!")</f>
        <v>313.59999999999997</v>
      </c>
      <c r="U179" s="401"/>
      <c r="V179" s="88"/>
      <c r="W179" s="88"/>
      <c r="X179" s="88"/>
      <c r="Y179" s="88"/>
      <c r="Z179" s="88"/>
      <c r="AA179" s="402"/>
    </row>
    <row r="180" spans="3:27" ht="15.95" customHeight="1" x14ac:dyDescent="0.25">
      <c r="C180" s="616"/>
      <c r="D180" s="769">
        <f>IF($I$179&lt;&gt;0,D179/$I$179,0)</f>
        <v>3.6561898652982691E-2</v>
      </c>
      <c r="E180" s="769">
        <f>IF($I$179&lt;&gt;0,E179/$I$179,0)</f>
        <v>0.85503527902501619</v>
      </c>
      <c r="F180" s="769">
        <f>IF($I$179&lt;&gt;0,F179/$I$179,0)</f>
        <v>0.10391276459268765</v>
      </c>
      <c r="G180" s="769">
        <f>IF($I$179&lt;&gt;0,G179/$I$179,0)</f>
        <v>3.8486209108402839E-3</v>
      </c>
      <c r="H180" s="769">
        <f>IF($I$179&lt;&gt;0,H179/$I$179,0)</f>
        <v>6.4143681847338065E-4</v>
      </c>
      <c r="I180" s="617"/>
      <c r="J180" s="566"/>
      <c r="K180" s="616"/>
      <c r="L180" s="770">
        <f>IF($Q$179&lt;&gt;0,L179/$Q$179,0)</f>
        <v>2.7423469387755098E-2</v>
      </c>
      <c r="M180" s="770">
        <f t="shared" ref="M180:P180" si="6">IF($Q$179&lt;&gt;0,M179/$Q$179,0)</f>
        <v>0.86798469387755128</v>
      </c>
      <c r="N180" s="770">
        <f t="shared" si="6"/>
        <v>0.10076530612244899</v>
      </c>
      <c r="O180" s="770">
        <f t="shared" si="6"/>
        <v>3.1887755102040821E-3</v>
      </c>
      <c r="P180" s="770">
        <f t="shared" si="6"/>
        <v>6.3775510204081638E-4</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777"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777"/>
      <c r="E182" s="777"/>
      <c r="F182" s="777"/>
      <c r="G182" s="777"/>
      <c r="H182" s="777"/>
      <c r="I182" s="777"/>
      <c r="J182" s="777"/>
      <c r="K182" s="777"/>
      <c r="L182" s="777"/>
      <c r="M182" s="777"/>
      <c r="N182" s="777"/>
      <c r="O182" s="777"/>
      <c r="P182" s="777"/>
      <c r="Q182" s="777"/>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78" t="s">
        <v>394</v>
      </c>
      <c r="D185" s="778"/>
      <c r="E185" s="778"/>
      <c r="F185" s="778"/>
      <c r="G185" s="778"/>
      <c r="H185" s="778"/>
      <c r="I185" s="778"/>
      <c r="J185" s="174"/>
      <c r="K185" s="833" t="s">
        <v>397</v>
      </c>
      <c r="L185" s="833"/>
      <c r="M185" s="833"/>
      <c r="N185" s="833"/>
      <c r="O185" s="833"/>
      <c r="P185" s="833"/>
      <c r="Q185" s="833"/>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838" t="s">
        <v>190</v>
      </c>
      <c r="D187" s="838"/>
      <c r="E187" s="838"/>
      <c r="F187" s="838"/>
      <c r="G187" s="838"/>
      <c r="H187" s="838"/>
      <c r="I187" s="838"/>
      <c r="J187" s="8"/>
      <c r="K187" s="778" t="s">
        <v>189</v>
      </c>
      <c r="L187" s="778"/>
      <c r="M187" s="778"/>
      <c r="N187" s="778"/>
      <c r="O187" s="778"/>
      <c r="P187" s="778"/>
      <c r="Q187" s="778"/>
      <c r="U187" s="359"/>
      <c r="V187" s="358"/>
      <c r="W187" s="358"/>
      <c r="X187" s="358"/>
      <c r="Y187" s="358"/>
      <c r="Z187" s="358"/>
      <c r="AA187" s="358"/>
    </row>
    <row r="188" spans="3:27" ht="22.5" customHeight="1" x14ac:dyDescent="0.25">
      <c r="C188" s="581" t="s">
        <v>179</v>
      </c>
      <c r="D188" s="839" t="s">
        <v>383</v>
      </c>
      <c r="E188" s="840"/>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831" t="str">
        <f>config!CG5</f>
        <v>Motorcycles</v>
      </c>
      <c r="E189" s="832"/>
      <c r="F189" s="754">
        <v>2</v>
      </c>
      <c r="G189" s="753" t="s">
        <v>446</v>
      </c>
      <c r="H189" s="757" t="s">
        <v>254</v>
      </c>
      <c r="I189" s="635" t="s">
        <v>174</v>
      </c>
      <c r="J189" s="756" t="s">
        <v>174</v>
      </c>
      <c r="K189" s="157"/>
      <c r="L189" s="778" t="s">
        <v>398</v>
      </c>
      <c r="M189" s="778"/>
      <c r="N189" s="778"/>
      <c r="O189" s="778"/>
      <c r="P189" s="778"/>
    </row>
    <row r="190" spans="3:27" ht="24" customHeight="1" x14ac:dyDescent="0.25">
      <c r="C190" s="675">
        <v>2</v>
      </c>
      <c r="D190" s="831" t="str">
        <f>config!CG6</f>
        <v>Cars, 4WD, vans</v>
      </c>
      <c r="E190" s="832"/>
      <c r="F190" s="675">
        <v>2</v>
      </c>
      <c r="G190" s="753" t="s">
        <v>447</v>
      </c>
      <c r="H190" s="826" t="s">
        <v>258</v>
      </c>
      <c r="I190" s="823" t="s">
        <v>182</v>
      </c>
      <c r="J190" s="836" t="s">
        <v>187</v>
      </c>
      <c r="L190" s="778"/>
      <c r="M190" s="778"/>
      <c r="N190" s="778"/>
      <c r="O190" s="778"/>
      <c r="P190" s="778"/>
    </row>
    <row r="191" spans="3:27" ht="24" customHeight="1" x14ac:dyDescent="0.25">
      <c r="C191" s="675">
        <v>3</v>
      </c>
      <c r="D191" s="831" t="str">
        <f>config!CG7</f>
        <v>Class 2 &amp; trailer</v>
      </c>
      <c r="E191" s="832"/>
      <c r="F191" s="675" t="s">
        <v>452</v>
      </c>
      <c r="G191" s="675" t="s">
        <v>449</v>
      </c>
      <c r="H191" s="827"/>
      <c r="I191" s="825"/>
      <c r="J191" s="837"/>
      <c r="L191" s="778"/>
      <c r="M191" s="778"/>
      <c r="N191" s="778"/>
      <c r="O191" s="778"/>
      <c r="P191" s="778"/>
    </row>
    <row r="192" spans="3:27" ht="24" customHeight="1" x14ac:dyDescent="0.25">
      <c r="C192" s="675">
        <v>4</v>
      </c>
      <c r="D192" s="831" t="str">
        <f>config!CG8</f>
        <v>2-axle truck/bus</v>
      </c>
      <c r="E192" s="832"/>
      <c r="F192" s="675">
        <v>2</v>
      </c>
      <c r="G192" s="841" t="s">
        <v>450</v>
      </c>
      <c r="H192" s="757" t="s">
        <v>259</v>
      </c>
      <c r="I192" s="823" t="s">
        <v>188</v>
      </c>
      <c r="J192" s="636" t="s">
        <v>469</v>
      </c>
      <c r="L192" s="778"/>
      <c r="M192" s="778"/>
      <c r="N192" s="778"/>
      <c r="O192" s="778"/>
      <c r="P192" s="778"/>
    </row>
    <row r="193" spans="3:21" ht="24" customHeight="1" x14ac:dyDescent="0.25">
      <c r="C193" s="675">
        <v>5</v>
      </c>
      <c r="D193" s="831" t="str">
        <f>config!CG9</f>
        <v>3-axle truck/coach</v>
      </c>
      <c r="E193" s="832"/>
      <c r="F193" s="675">
        <v>3</v>
      </c>
      <c r="G193" s="841"/>
      <c r="H193" s="757" t="s">
        <v>255</v>
      </c>
      <c r="I193" s="825"/>
      <c r="J193" s="636" t="s">
        <v>468</v>
      </c>
      <c r="L193" s="778"/>
      <c r="M193" s="778"/>
      <c r="N193" s="778"/>
      <c r="O193" s="778"/>
      <c r="P193" s="778"/>
    </row>
    <row r="194" spans="3:21" ht="24" customHeight="1" x14ac:dyDescent="0.25">
      <c r="C194" s="675">
        <v>6</v>
      </c>
      <c r="D194" s="831" t="str">
        <f>config!CG10</f>
        <v>4-axle truck</v>
      </c>
      <c r="E194" s="832"/>
      <c r="F194" s="675">
        <v>4</v>
      </c>
      <c r="G194" s="841"/>
      <c r="H194" s="826" t="s">
        <v>256</v>
      </c>
      <c r="I194" s="637" t="s">
        <v>396</v>
      </c>
      <c r="J194" s="638" t="s">
        <v>186</v>
      </c>
      <c r="L194" s="778"/>
      <c r="M194" s="778"/>
      <c r="N194" s="778"/>
      <c r="O194" s="778"/>
      <c r="P194" s="778"/>
    </row>
    <row r="195" spans="3:21" ht="24" customHeight="1" x14ac:dyDescent="0.25">
      <c r="C195" s="675">
        <v>7</v>
      </c>
      <c r="D195" s="831" t="str">
        <f>config!CG11</f>
        <v>3-axle articulated</v>
      </c>
      <c r="E195" s="832"/>
      <c r="F195" s="675">
        <v>3</v>
      </c>
      <c r="G195" s="841"/>
      <c r="H195" s="830"/>
      <c r="I195" s="823" t="s">
        <v>183</v>
      </c>
      <c r="J195" s="820" t="s">
        <v>185</v>
      </c>
      <c r="L195" s="778"/>
      <c r="M195" s="778"/>
      <c r="N195" s="778"/>
      <c r="O195" s="778"/>
      <c r="P195" s="778"/>
    </row>
    <row r="196" spans="3:21" ht="24" customHeight="1" x14ac:dyDescent="0.25">
      <c r="C196" s="675">
        <v>8</v>
      </c>
      <c r="D196" s="831" t="str">
        <f>config!CG12</f>
        <v>4-axle articulated</v>
      </c>
      <c r="E196" s="832"/>
      <c r="F196" s="675">
        <v>4</v>
      </c>
      <c r="G196" s="841"/>
      <c r="H196" s="830"/>
      <c r="I196" s="824"/>
      <c r="J196" s="821"/>
      <c r="L196" s="778"/>
      <c r="M196" s="778"/>
      <c r="N196" s="778"/>
      <c r="O196" s="778"/>
      <c r="P196" s="778"/>
    </row>
    <row r="197" spans="3:21" ht="24" customHeight="1" x14ac:dyDescent="0.25">
      <c r="C197" s="675">
        <v>9</v>
      </c>
      <c r="D197" s="831" t="str">
        <f>config!CG13</f>
        <v>5-axle articulated</v>
      </c>
      <c r="E197" s="832"/>
      <c r="F197" s="675">
        <v>5</v>
      </c>
      <c r="G197" s="841"/>
      <c r="H197" s="830"/>
      <c r="I197" s="824"/>
      <c r="J197" s="821"/>
      <c r="L197" s="778"/>
      <c r="M197" s="778"/>
      <c r="N197" s="778"/>
      <c r="O197" s="778"/>
      <c r="P197" s="778"/>
    </row>
    <row r="198" spans="3:21" ht="24" customHeight="1" x14ac:dyDescent="0.25">
      <c r="C198" s="675">
        <v>10</v>
      </c>
      <c r="D198" s="831" t="str">
        <f>config!CG14</f>
        <v>6+ axle articulated</v>
      </c>
      <c r="E198" s="832"/>
      <c r="F198" s="675" t="s">
        <v>451</v>
      </c>
      <c r="G198" s="842"/>
      <c r="H198" s="827"/>
      <c r="I198" s="825"/>
      <c r="J198" s="822"/>
      <c r="L198" s="175" t="s">
        <v>177</v>
      </c>
      <c r="M198" s="351"/>
      <c r="N198" s="351"/>
      <c r="O198" s="351"/>
      <c r="P198" s="351"/>
    </row>
    <row r="199" spans="3:21" ht="24.95" customHeight="1" x14ac:dyDescent="0.25">
      <c r="C199" s="177"/>
      <c r="D199" s="554"/>
      <c r="E199" s="177"/>
      <c r="F199" s="177"/>
      <c r="G199" s="177"/>
      <c r="H199" s="554"/>
      <c r="I199" s="555"/>
      <c r="J199" s="556"/>
      <c r="K199" s="557"/>
      <c r="L199" s="833" t="s">
        <v>248</v>
      </c>
      <c r="M199" s="833"/>
      <c r="N199" s="833"/>
      <c r="O199" s="833"/>
      <c r="P199" s="833"/>
    </row>
    <row r="200" spans="3:21" ht="24.95" customHeight="1" x14ac:dyDescent="0.25">
      <c r="C200" s="177"/>
      <c r="D200" s="554"/>
      <c r="E200" s="177"/>
      <c r="F200" s="177"/>
      <c r="G200" s="177"/>
      <c r="H200" s="554"/>
      <c r="I200" s="555"/>
      <c r="J200" s="556"/>
      <c r="K200" s="557"/>
      <c r="L200" s="833"/>
      <c r="M200" s="833"/>
      <c r="N200" s="833"/>
      <c r="O200" s="833"/>
      <c r="P200" s="833"/>
    </row>
    <row r="201" spans="3:21" ht="26.1" customHeight="1" x14ac:dyDescent="0.25">
      <c r="C201" s="177"/>
      <c r="D201" s="177"/>
      <c r="E201" s="177"/>
      <c r="F201" s="177"/>
      <c r="G201" s="177"/>
      <c r="H201" s="177"/>
      <c r="I201" s="177"/>
      <c r="J201" s="9"/>
      <c r="K201" s="10"/>
      <c r="L201" s="833"/>
      <c r="M201" s="833"/>
      <c r="N201" s="833"/>
      <c r="O201" s="833"/>
      <c r="P201" s="833"/>
    </row>
    <row r="202" spans="3:21" ht="26.1" customHeight="1" x14ac:dyDescent="0.25">
      <c r="C202" s="585" t="s">
        <v>165</v>
      </c>
      <c r="D202" s="586"/>
      <c r="E202" s="828">
        <f ca="1">IF(config!D16="", TODAY(),config!D16)</f>
        <v>45992</v>
      </c>
      <c r="F202" s="828"/>
      <c r="G202" s="829" t="str">
        <f>config!G3</f>
        <v>v7.1g</v>
      </c>
      <c r="H202" s="829"/>
      <c r="J202" s="9"/>
      <c r="K202" s="10"/>
      <c r="M202" s="157"/>
      <c r="N202" s="157"/>
      <c r="O202" s="157"/>
      <c r="P202" s="157"/>
      <c r="Q202" s="157"/>
    </row>
    <row r="203" spans="3:21" ht="26.1" customHeight="1" x14ac:dyDescent="0.25">
      <c r="C203" s="819" t="str">
        <f ca="1">config!D20</f>
        <v>25356-06 . Church Rd WICKHAM BISHOPS . 11 NOV 2025 (ATC).xlsx</v>
      </c>
      <c r="D203" s="819"/>
      <c r="E203" s="819"/>
      <c r="F203" s="819"/>
      <c r="G203" s="819"/>
      <c r="H203" s="819"/>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VpSGMACEtBiR+7P2dedZcra0VIWDhTc42WFHmMDMXOCGQLflmiQjApmFG/PZQ8jS7Pp0yYR61EZnP1wMtmf8Ng==" saltValue="BOlAjs4N4cyxX3xo3hEA1g==" spinCount="100000" sheet="1" objects="1" scenarios="1"/>
  <mergeCells count="92">
    <mergeCell ref="E4:J4"/>
    <mergeCell ref="E3:J3"/>
    <mergeCell ref="E2:J2"/>
    <mergeCell ref="E9:J9"/>
    <mergeCell ref="E8:J8"/>
    <mergeCell ref="E7:J7"/>
    <mergeCell ref="E6:J6"/>
    <mergeCell ref="E5:J5"/>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headerFooter>
    <oddHeader>&amp;L&amp;"Aptos"&amp;10&amp;K000000 PUBLIC&amp;1#_x000D_</oddHeader>
  </headerFooter>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CHURCH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45972</v>
      </c>
      <c r="BA9" s="27">
        <f t="shared" ref="BA9:BF9" si="3">AZ9+1</f>
        <v>45973</v>
      </c>
      <c r="BB9" s="27">
        <f t="shared" si="3"/>
        <v>45974</v>
      </c>
      <c r="BC9" s="27">
        <f t="shared" si="3"/>
        <v>45975</v>
      </c>
      <c r="BD9" s="27">
        <f t="shared" si="3"/>
        <v>45976</v>
      </c>
      <c r="BE9" s="27">
        <f t="shared" si="3"/>
        <v>45977</v>
      </c>
      <c r="BF9" s="27">
        <f t="shared" si="3"/>
        <v>45978</v>
      </c>
      <c r="BG9" s="29"/>
      <c r="BH9" s="30"/>
      <c r="BI9" s="720">
        <f t="shared" ref="BI9:BO9" si="4">AZ9</f>
        <v>45972</v>
      </c>
      <c r="BJ9" s="720">
        <f t="shared" si="4"/>
        <v>45973</v>
      </c>
      <c r="BK9" s="720">
        <f t="shared" si="4"/>
        <v>45974</v>
      </c>
      <c r="BL9" s="720">
        <f t="shared" si="4"/>
        <v>45975</v>
      </c>
      <c r="BM9" s="720">
        <f t="shared" si="4"/>
        <v>45976</v>
      </c>
      <c r="BN9" s="720">
        <f t="shared" si="4"/>
        <v>45977</v>
      </c>
      <c r="BO9" s="720">
        <f t="shared" si="4"/>
        <v>45978</v>
      </c>
      <c r="BP9" s="31"/>
      <c r="BQ9" s="30"/>
      <c r="BR9" s="27">
        <f t="shared" ref="BR9:BX9" si="5">BI9</f>
        <v>45972</v>
      </c>
      <c r="BS9" s="27">
        <f t="shared" si="5"/>
        <v>45973</v>
      </c>
      <c r="BT9" s="27">
        <f t="shared" si="5"/>
        <v>45974</v>
      </c>
      <c r="BU9" s="27">
        <f t="shared" si="5"/>
        <v>45975</v>
      </c>
      <c r="BV9" s="27">
        <f t="shared" si="5"/>
        <v>45976</v>
      </c>
      <c r="BW9" s="27">
        <f t="shared" si="5"/>
        <v>45977</v>
      </c>
      <c r="BX9" s="27">
        <f t="shared" si="5"/>
        <v>45978</v>
      </c>
      <c r="CA9" s="179"/>
      <c r="CB9" s="179"/>
      <c r="CD9" s="27">
        <f t="shared" ref="CD9:CJ9" si="6">AZ9</f>
        <v>45972</v>
      </c>
      <c r="CE9" s="27">
        <f t="shared" si="6"/>
        <v>45973</v>
      </c>
      <c r="CF9" s="27">
        <f t="shared" si="6"/>
        <v>45974</v>
      </c>
      <c r="CG9" s="27">
        <f t="shared" si="6"/>
        <v>45975</v>
      </c>
      <c r="CH9" s="27">
        <f t="shared" si="6"/>
        <v>45976</v>
      </c>
      <c r="CI9" s="27">
        <f t="shared" si="6"/>
        <v>45977</v>
      </c>
      <c r="CJ9" s="27">
        <f t="shared" si="6"/>
        <v>45978</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45972</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0.42857142857142855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0</v>
      </c>
      <c r="BC11" s="39">
        <f t="shared" ref="BC11:BC42" si="11">B336</f>
        <v>1</v>
      </c>
      <c r="BD11" s="39">
        <f t="shared" ref="BD11:BD42" si="12">B443</f>
        <v>1</v>
      </c>
      <c r="BE11" s="39">
        <f t="shared" ref="BE11:BE42" si="13">B550</f>
        <v>1</v>
      </c>
      <c r="BF11" s="40">
        <f t="shared" ref="BF11:BF42" si="14">B657</f>
        <v>0</v>
      </c>
      <c r="BG11" s="23"/>
      <c r="BH11" s="34">
        <f t="shared" ref="BH11:BH42" si="15">AY11</f>
        <v>0</v>
      </c>
      <c r="BI11" s="35" t="str">
        <f t="shared" ref="BI11:BI42" si="16">AC15</f>
        <v/>
      </c>
      <c r="BJ11" s="36" t="str">
        <f t="shared" ref="BJ11:BJ42" si="17">AC122</f>
        <v/>
      </c>
      <c r="BK11" s="36" t="str">
        <f t="shared" ref="BK11:BK42" si="18">AC229</f>
        <v/>
      </c>
      <c r="BL11" s="36">
        <f t="shared" ref="BL11:BL42" si="19">AC336</f>
        <v>24.1</v>
      </c>
      <c r="BM11" s="36">
        <f t="shared" ref="BM11:BM42" si="20">AC443</f>
        <v>26.4</v>
      </c>
      <c r="BN11" s="36">
        <f t="shared" ref="BN11:BN42" si="21">AC550</f>
        <v>26.1</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25.533333333333331</v>
      </c>
      <c r="CA11" s="327" t="e">
        <f t="shared" ref="CA11:CA74" si="31">IFERROR(SUM(BR11:BX11) / COUNTIF(BR11:BX11, "&gt;0"), NA())</f>
        <v>#N/A</v>
      </c>
      <c r="CB11" s="329">
        <f>--config!$D$8</f>
        <v>30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t="str">
        <f t="shared" si="39"/>
        <v/>
      </c>
      <c r="CP11" s="36">
        <f t="shared" si="39"/>
        <v>24.1</v>
      </c>
      <c r="CQ11" s="36">
        <f t="shared" si="39"/>
        <v>26.4</v>
      </c>
      <c r="CR11" s="36">
        <f t="shared" si="39"/>
        <v>26.1</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t="str">
        <f t="shared" si="40"/>
        <v/>
      </c>
      <c r="DI11" s="677">
        <f t="shared" si="40"/>
        <v>0</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1</v>
      </c>
      <c r="BC12" s="46">
        <f t="shared" si="11"/>
        <v>0</v>
      </c>
      <c r="BD12" s="46">
        <f t="shared" si="12"/>
        <v>1</v>
      </c>
      <c r="BE12" s="46">
        <f t="shared" si="13"/>
        <v>0</v>
      </c>
      <c r="BF12" s="47">
        <f t="shared" si="14"/>
        <v>0</v>
      </c>
      <c r="BG12" s="23"/>
      <c r="BH12" s="34">
        <f t="shared" si="15"/>
        <v>1.0416666666666666E-2</v>
      </c>
      <c r="BI12" s="42" t="str">
        <f t="shared" si="16"/>
        <v/>
      </c>
      <c r="BJ12" s="43" t="str">
        <f t="shared" si="17"/>
        <v/>
      </c>
      <c r="BK12" s="43">
        <f t="shared" si="18"/>
        <v>23.7</v>
      </c>
      <c r="BL12" s="43" t="str">
        <f t="shared" si="19"/>
        <v/>
      </c>
      <c r="BM12" s="43">
        <f t="shared" si="20"/>
        <v>21.2</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22.45</v>
      </c>
      <c r="CA12" s="327" t="e">
        <f t="shared" si="31"/>
        <v>#N/A</v>
      </c>
      <c r="CB12" s="329">
        <f>CB11</f>
        <v>30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23.7</v>
      </c>
      <c r="CP12" s="43" t="str">
        <f t="shared" si="39"/>
        <v/>
      </c>
      <c r="CQ12" s="43">
        <f t="shared" si="39"/>
        <v>21.2</v>
      </c>
      <c r="CR12" s="43" t="str">
        <f t="shared" si="39"/>
        <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30</v>
      </c>
      <c r="AF13" s="144" t="str">
        <f t="shared" si="71"/>
        <v>30</v>
      </c>
      <c r="AG13" s="180">
        <f t="shared" si="71"/>
        <v>35</v>
      </c>
      <c r="AH13" s="180">
        <f t="shared" si="71"/>
        <v>35</v>
      </c>
      <c r="AI13" s="180">
        <f t="shared" si="71"/>
        <v>45</v>
      </c>
      <c r="AJ13" s="483">
        <f t="shared" si="71"/>
        <v>45</v>
      </c>
      <c r="AP13" s="316">
        <f t="shared" si="42"/>
        <v>1</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1</v>
      </c>
      <c r="BD13" s="46">
        <f t="shared" si="12"/>
        <v>0</v>
      </c>
      <c r="BE13" s="46">
        <f t="shared" si="13"/>
        <v>0</v>
      </c>
      <c r="BF13" s="47">
        <f t="shared" si="14"/>
        <v>0</v>
      </c>
      <c r="BG13" s="23"/>
      <c r="BH13" s="34">
        <f t="shared" si="15"/>
        <v>2.0833333333333332E-2</v>
      </c>
      <c r="BI13" s="42" t="str">
        <f t="shared" si="16"/>
        <v/>
      </c>
      <c r="BJ13" s="43" t="str">
        <f t="shared" si="17"/>
        <v/>
      </c>
      <c r="BK13" s="43">
        <f t="shared" si="18"/>
        <v>25.2</v>
      </c>
      <c r="BL13" s="43">
        <f t="shared" si="19"/>
        <v>21.3</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23.25</v>
      </c>
      <c r="CA13" s="327" t="e">
        <f t="shared" si="31"/>
        <v>#N/A</v>
      </c>
      <c r="CB13" s="329">
        <f t="shared" ref="CB13:CB76" si="72">CB12</f>
        <v>30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25.2</v>
      </c>
      <c r="CP13" s="43">
        <f t="shared" si="39"/>
        <v>21.3</v>
      </c>
      <c r="CQ13" s="43" t="str">
        <f t="shared" si="39"/>
        <v/>
      </c>
      <c r="CR13" s="43" t="str">
        <f t="shared" si="39"/>
        <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f t="shared" si="52"/>
        <v>0</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1</v>
      </c>
      <c r="BD14" s="46">
        <f t="shared" si="12"/>
        <v>2</v>
      </c>
      <c r="BE14" s="46">
        <f t="shared" si="13"/>
        <v>0</v>
      </c>
      <c r="BF14" s="47">
        <f t="shared" si="14"/>
        <v>0</v>
      </c>
      <c r="BG14" s="23"/>
      <c r="BH14" s="34">
        <f t="shared" si="15"/>
        <v>3.125E-2</v>
      </c>
      <c r="BI14" s="42" t="str">
        <f t="shared" si="16"/>
        <v/>
      </c>
      <c r="BJ14" s="43" t="str">
        <f t="shared" si="17"/>
        <v/>
      </c>
      <c r="BK14" s="43" t="str">
        <f t="shared" si="18"/>
        <v/>
      </c>
      <c r="BL14" s="43">
        <f t="shared" si="19"/>
        <v>21.6</v>
      </c>
      <c r="BM14" s="43">
        <f t="shared" si="20"/>
        <v>21.3</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21.450000000000003</v>
      </c>
      <c r="CA14" s="327" t="e">
        <f t="shared" si="31"/>
        <v>#N/A</v>
      </c>
      <c r="CB14" s="329">
        <f t="shared" si="72"/>
        <v>30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f t="shared" si="39"/>
        <v>21.6</v>
      </c>
      <c r="CQ14" s="43">
        <f t="shared" si="39"/>
        <v>42.6</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f t="shared" si="52"/>
        <v>0</v>
      </c>
      <c r="DJ14" s="32">
        <f t="shared" si="53"/>
        <v>0</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30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0</v>
      </c>
      <c r="BC16" s="46">
        <f t="shared" si="11"/>
        <v>0</v>
      </c>
      <c r="BD16" s="46">
        <f t="shared" si="12"/>
        <v>0</v>
      </c>
      <c r="BE16" s="46">
        <f t="shared" si="13"/>
        <v>0</v>
      </c>
      <c r="BF16" s="47">
        <f t="shared" si="14"/>
        <v>0</v>
      </c>
      <c r="BG16" s="23"/>
      <c r="BH16" s="34">
        <f t="shared" si="15"/>
        <v>5.2083333333333329E-2</v>
      </c>
      <c r="BI16" s="42">
        <f t="shared" si="16"/>
        <v>24</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24</v>
      </c>
      <c r="CA16" s="327" t="e">
        <f t="shared" si="31"/>
        <v>#N/A</v>
      </c>
      <c r="CB16" s="329">
        <f t="shared" si="72"/>
        <v>30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24</v>
      </c>
      <c r="CN16" s="43" t="str">
        <f t="shared" si="39"/>
        <v/>
      </c>
      <c r="CO16" s="43" t="str">
        <f t="shared" si="39"/>
        <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f t="shared" si="17"/>
        <v>22.2</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22.2</v>
      </c>
      <c r="CA17" s="327" t="e">
        <f t="shared" si="31"/>
        <v>#N/A</v>
      </c>
      <c r="CB17" s="329">
        <f t="shared" si="72"/>
        <v>30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22.2</v>
      </c>
      <c r="CO17" s="43" t="str">
        <f t="shared" si="39"/>
        <v/>
      </c>
      <c r="CP17" s="43" t="str">
        <f t="shared" si="39"/>
        <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1</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f t="shared" si="20"/>
        <v>33.1</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33.1</v>
      </c>
      <c r="CA18" s="327" t="e">
        <f t="shared" si="31"/>
        <v>#N/A</v>
      </c>
      <c r="CB18" s="329">
        <f t="shared" si="72"/>
        <v>30</v>
      </c>
      <c r="CD18" s="689">
        <f t="shared" si="32"/>
        <v>0</v>
      </c>
      <c r="CE18" s="690">
        <f t="shared" si="33"/>
        <v>0</v>
      </c>
      <c r="CF18" s="690">
        <f t="shared" si="34"/>
        <v>0</v>
      </c>
      <c r="CG18" s="690">
        <f t="shared" si="35"/>
        <v>0</v>
      </c>
      <c r="CH18" s="690">
        <f t="shared" si="36"/>
        <v>1</v>
      </c>
      <c r="CI18" s="690">
        <f t="shared" si="37"/>
        <v>0</v>
      </c>
      <c r="CJ18" s="691">
        <f t="shared" si="38"/>
        <v>0</v>
      </c>
      <c r="CK18" s="702">
        <f t="shared" si="46"/>
        <v>100</v>
      </c>
      <c r="CM18" s="42" t="str">
        <f t="shared" si="47"/>
        <v/>
      </c>
      <c r="CN18" s="43" t="str">
        <f t="shared" si="39"/>
        <v/>
      </c>
      <c r="CO18" s="43" t="str">
        <f t="shared" si="39"/>
        <v/>
      </c>
      <c r="CP18" s="43" t="str">
        <f t="shared" si="39"/>
        <v/>
      </c>
      <c r="CQ18" s="43">
        <f t="shared" si="39"/>
        <v>33.1</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f t="shared" si="53"/>
        <v>100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1</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1</v>
      </c>
      <c r="BC19" s="46">
        <f t="shared" si="11"/>
        <v>1</v>
      </c>
      <c r="BD19" s="46">
        <f t="shared" si="12"/>
        <v>0</v>
      </c>
      <c r="BE19" s="46">
        <f t="shared" si="13"/>
        <v>0</v>
      </c>
      <c r="BF19" s="47">
        <f t="shared" si="14"/>
        <v>0</v>
      </c>
      <c r="BG19" s="23"/>
      <c r="BH19" s="34">
        <f t="shared" si="15"/>
        <v>8.3333333333333329E-2</v>
      </c>
      <c r="BI19" s="42" t="str">
        <f t="shared" si="16"/>
        <v/>
      </c>
      <c r="BJ19" s="43" t="str">
        <f t="shared" si="17"/>
        <v/>
      </c>
      <c r="BK19" s="43">
        <f t="shared" si="18"/>
        <v>18.8</v>
      </c>
      <c r="BL19" s="43">
        <f t="shared" si="19"/>
        <v>21.5</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20.149999999999999</v>
      </c>
      <c r="CA19" s="327" t="e">
        <f t="shared" si="31"/>
        <v>#N/A</v>
      </c>
      <c r="CB19" s="329">
        <f t="shared" si="72"/>
        <v>30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f t="shared" si="39"/>
        <v>18.8</v>
      </c>
      <c r="CP19" s="43">
        <f t="shared" si="39"/>
        <v>21.5</v>
      </c>
      <c r="CQ19" s="43" t="str">
        <f t="shared" si="39"/>
        <v/>
      </c>
      <c r="CR19" s="43" t="str">
        <f t="shared" si="39"/>
        <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0</v>
      </c>
      <c r="DI19" s="32">
        <f t="shared" si="52"/>
        <v>0</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0</v>
      </c>
      <c r="E20" s="148">
        <v>0</v>
      </c>
      <c r="F20" s="148">
        <v>1</v>
      </c>
      <c r="G20" s="148">
        <v>0</v>
      </c>
      <c r="H20" s="148">
        <v>0</v>
      </c>
      <c r="I20" s="148">
        <v>0</v>
      </c>
      <c r="J20" s="148">
        <v>0</v>
      </c>
      <c r="K20" s="148">
        <v>0</v>
      </c>
      <c r="L20" s="148">
        <v>0</v>
      </c>
      <c r="M20" s="512"/>
      <c r="N20" s="527" t="s">
        <v>45</v>
      </c>
      <c r="O20" s="733">
        <v>0</v>
      </c>
      <c r="P20" s="734">
        <v>0</v>
      </c>
      <c r="Q20" s="734">
        <v>0</v>
      </c>
      <c r="R20" s="734">
        <v>1</v>
      </c>
      <c r="S20" s="734">
        <v>0</v>
      </c>
      <c r="T20" s="734">
        <v>0</v>
      </c>
      <c r="U20" s="734">
        <v>0</v>
      </c>
      <c r="V20" s="734">
        <v>0</v>
      </c>
      <c r="W20" s="734">
        <v>0</v>
      </c>
      <c r="X20" s="734">
        <v>0</v>
      </c>
      <c r="Y20" s="734">
        <v>0</v>
      </c>
      <c r="Z20" s="734">
        <v>0</v>
      </c>
      <c r="AA20" s="734">
        <v>0</v>
      </c>
      <c r="AB20" s="734">
        <v>0</v>
      </c>
      <c r="AC20" s="149">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2</v>
      </c>
      <c r="BC20" s="46">
        <f t="shared" si="11"/>
        <v>0</v>
      </c>
      <c r="BD20" s="46">
        <f t="shared" si="12"/>
        <v>0</v>
      </c>
      <c r="BE20" s="46">
        <f t="shared" si="13"/>
        <v>0</v>
      </c>
      <c r="BF20" s="47">
        <f t="shared" si="14"/>
        <v>0</v>
      </c>
      <c r="BG20" s="23"/>
      <c r="BH20" s="34">
        <f t="shared" si="15"/>
        <v>9.375E-2</v>
      </c>
      <c r="BI20" s="42" t="str">
        <f t="shared" si="16"/>
        <v/>
      </c>
      <c r="BJ20" s="43">
        <f t="shared" si="17"/>
        <v>22.9</v>
      </c>
      <c r="BK20" s="43">
        <f t="shared" si="18"/>
        <v>20.100000000000001</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21.5</v>
      </c>
      <c r="CA20" s="327" t="e">
        <f t="shared" si="31"/>
        <v>#N/A</v>
      </c>
      <c r="CB20" s="329">
        <f t="shared" si="72"/>
        <v>30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22.9</v>
      </c>
      <c r="CO20" s="43">
        <f t="shared" si="39"/>
        <v>40.200000000000003</v>
      </c>
      <c r="CP20" s="43" t="str">
        <f t="shared" si="39"/>
        <v/>
      </c>
      <c r="CQ20" s="43" t="str">
        <f t="shared" si="39"/>
        <v/>
      </c>
      <c r="CR20" s="43" t="str">
        <f t="shared" si="39"/>
        <v/>
      </c>
      <c r="CS20" s="44" t="str">
        <f t="shared" si="39"/>
        <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0</v>
      </c>
      <c r="BF21" s="47">
        <f t="shared" si="14"/>
        <v>0</v>
      </c>
      <c r="BG21" s="23"/>
      <c r="BH21" s="34">
        <f t="shared" si="15"/>
        <v>0.10416666666666667</v>
      </c>
      <c r="BI21" s="42" t="str">
        <f t="shared" si="16"/>
        <v/>
      </c>
      <c r="BJ21" s="43">
        <f t="shared" si="17"/>
        <v>35.700000000000003</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35.700000000000003</v>
      </c>
      <c r="CA21" s="327" t="e">
        <f t="shared" si="31"/>
        <v>#N/A</v>
      </c>
      <c r="CB21" s="329">
        <f t="shared" si="72"/>
        <v>30</v>
      </c>
      <c r="CD21" s="689">
        <f t="shared" si="32"/>
        <v>0</v>
      </c>
      <c r="CE21" s="690">
        <f t="shared" si="33"/>
        <v>1</v>
      </c>
      <c r="CF21" s="690">
        <f t="shared" si="34"/>
        <v>0</v>
      </c>
      <c r="CG21" s="690">
        <f t="shared" si="35"/>
        <v>0</v>
      </c>
      <c r="CH21" s="690">
        <f t="shared" si="36"/>
        <v>0</v>
      </c>
      <c r="CI21" s="690">
        <f t="shared" si="37"/>
        <v>0</v>
      </c>
      <c r="CJ21" s="691">
        <f t="shared" si="38"/>
        <v>0</v>
      </c>
      <c r="CK21" s="702">
        <f t="shared" si="46"/>
        <v>100</v>
      </c>
      <c r="CM21" s="42" t="str">
        <f t="shared" si="47"/>
        <v/>
      </c>
      <c r="CN21" s="43">
        <f t="shared" si="39"/>
        <v>35.700000000000003</v>
      </c>
      <c r="CO21" s="43" t="str">
        <f t="shared" si="39"/>
        <v/>
      </c>
      <c r="CP21" s="43" t="str">
        <f t="shared" si="39"/>
        <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100</v>
      </c>
      <c r="DH21" s="32" t="str">
        <f t="shared" si="51"/>
        <v/>
      </c>
      <c r="DI21" s="32" t="str">
        <f t="shared" si="52"/>
        <v/>
      </c>
      <c r="DJ21" s="32" t="str">
        <f t="shared" si="53"/>
        <v/>
      </c>
      <c r="DK21" s="32" t="str">
        <f t="shared" si="54"/>
        <v/>
      </c>
      <c r="DL21" s="679" t="str">
        <f t="shared" si="55"/>
        <v/>
      </c>
      <c r="DN21" s="11">
        <f t="shared" si="56"/>
        <v>0</v>
      </c>
      <c r="DO21" s="11">
        <f t="shared" si="57"/>
        <v>1</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30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30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30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1</v>
      </c>
      <c r="BC25" s="46">
        <f t="shared" si="11"/>
        <v>1</v>
      </c>
      <c r="BD25" s="46">
        <f t="shared" si="12"/>
        <v>0</v>
      </c>
      <c r="BE25" s="46">
        <f t="shared" si="13"/>
        <v>0</v>
      </c>
      <c r="BF25" s="47">
        <f t="shared" si="14"/>
        <v>1</v>
      </c>
      <c r="BG25" s="23"/>
      <c r="BH25" s="34">
        <f t="shared" si="15"/>
        <v>0.14583333333333331</v>
      </c>
      <c r="BI25" s="42">
        <f t="shared" si="16"/>
        <v>33.9</v>
      </c>
      <c r="BJ25" s="43">
        <f t="shared" si="17"/>
        <v>34.9</v>
      </c>
      <c r="BK25" s="43">
        <f t="shared" si="18"/>
        <v>35.200000000000003</v>
      </c>
      <c r="BL25" s="43">
        <f t="shared" si="19"/>
        <v>33.6</v>
      </c>
      <c r="BM25" s="43" t="str">
        <f t="shared" si="20"/>
        <v/>
      </c>
      <c r="BN25" s="43" t="str">
        <f t="shared" si="21"/>
        <v/>
      </c>
      <c r="BO25" s="44">
        <f t="shared" si="22"/>
        <v>34.1</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34.339999999999996</v>
      </c>
      <c r="CA25" s="327" t="e">
        <f t="shared" si="31"/>
        <v>#N/A</v>
      </c>
      <c r="CB25" s="329">
        <f t="shared" si="72"/>
        <v>30</v>
      </c>
      <c r="CD25" s="689">
        <f t="shared" si="32"/>
        <v>1</v>
      </c>
      <c r="CE25" s="690">
        <f t="shared" si="33"/>
        <v>1</v>
      </c>
      <c r="CF25" s="690">
        <f t="shared" si="34"/>
        <v>1</v>
      </c>
      <c r="CG25" s="690">
        <f t="shared" si="35"/>
        <v>1</v>
      </c>
      <c r="CH25" s="690">
        <f t="shared" si="36"/>
        <v>0</v>
      </c>
      <c r="CI25" s="690">
        <f t="shared" si="37"/>
        <v>0</v>
      </c>
      <c r="CJ25" s="691">
        <f t="shared" si="38"/>
        <v>1</v>
      </c>
      <c r="CK25" s="702">
        <f t="shared" si="46"/>
        <v>100</v>
      </c>
      <c r="CM25" s="42">
        <f t="shared" si="47"/>
        <v>33.9</v>
      </c>
      <c r="CN25" s="43">
        <f t="shared" si="39"/>
        <v>34.9</v>
      </c>
      <c r="CO25" s="43">
        <f t="shared" si="39"/>
        <v>35.200000000000003</v>
      </c>
      <c r="CP25" s="43">
        <f t="shared" si="39"/>
        <v>33.6</v>
      </c>
      <c r="CQ25" s="43" t="str">
        <f t="shared" si="39"/>
        <v/>
      </c>
      <c r="CR25" s="43" t="str">
        <f t="shared" si="39"/>
        <v/>
      </c>
      <c r="CS25" s="44">
        <f t="shared" si="39"/>
        <v>34.1</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100</v>
      </c>
      <c r="DH25" s="32">
        <f t="shared" si="51"/>
        <v>100</v>
      </c>
      <c r="DI25" s="32">
        <f t="shared" si="52"/>
        <v>100</v>
      </c>
      <c r="DJ25" s="32" t="str">
        <f t="shared" si="53"/>
        <v/>
      </c>
      <c r="DK25" s="32" t="str">
        <f t="shared" si="54"/>
        <v/>
      </c>
      <c r="DL25" s="679">
        <f t="shared" si="55"/>
        <v>100</v>
      </c>
      <c r="DN25" s="11">
        <f t="shared" si="56"/>
        <v>0</v>
      </c>
      <c r="DO25" s="11">
        <f t="shared" si="57"/>
        <v>0</v>
      </c>
      <c r="DP25" s="11">
        <f t="shared" si="58"/>
        <v>1</v>
      </c>
      <c r="DQ25" s="11">
        <f t="shared" si="59"/>
        <v>0</v>
      </c>
      <c r="DR25" s="11">
        <f t="shared" si="60"/>
        <v>0</v>
      </c>
      <c r="DS25" s="11">
        <f t="shared" si="61"/>
        <v>0</v>
      </c>
      <c r="DT25" s="11">
        <f t="shared" si="62"/>
        <v>0</v>
      </c>
      <c r="DV25" s="709">
        <f t="shared" si="63"/>
        <v>1</v>
      </c>
      <c r="DW25" s="709">
        <f t="shared" si="64"/>
        <v>1</v>
      </c>
      <c r="DX25" s="709">
        <f t="shared" si="65"/>
        <v>0</v>
      </c>
      <c r="DY25" s="709">
        <f t="shared" si="66"/>
        <v>1</v>
      </c>
      <c r="DZ25" s="709">
        <f t="shared" si="67"/>
        <v>0</v>
      </c>
      <c r="EA25" s="709">
        <f t="shared" si="68"/>
        <v>0</v>
      </c>
      <c r="EB25" s="709">
        <f t="shared" si="69"/>
        <v>1</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1</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f t="shared" si="22"/>
        <v>27.7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27.7</v>
      </c>
      <c r="CA26" s="327" t="e">
        <f t="shared" si="31"/>
        <v>#N/A</v>
      </c>
      <c r="CB26" s="329">
        <f t="shared" si="72"/>
        <v>30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t="str">
        <f t="shared" si="39"/>
        <v/>
      </c>
      <c r="CR26" s="43" t="str">
        <f t="shared" si="39"/>
        <v/>
      </c>
      <c r="CS26" s="44">
        <f t="shared" si="39"/>
        <v>27.7</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0</v>
      </c>
      <c r="BD27" s="46">
        <f t="shared" si="12"/>
        <v>0</v>
      </c>
      <c r="BE27" s="46">
        <f t="shared" si="13"/>
        <v>0</v>
      </c>
      <c r="BF27" s="47">
        <f t="shared" si="14"/>
        <v>0</v>
      </c>
      <c r="BG27" s="23"/>
      <c r="BH27" s="34">
        <f t="shared" si="15"/>
        <v>0.16666666666666663</v>
      </c>
      <c r="BI27" s="42" t="str">
        <f t="shared" si="16"/>
        <v/>
      </c>
      <c r="BJ27" s="43">
        <f t="shared" si="17"/>
        <v>28.4</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28.4</v>
      </c>
      <c r="CA27" s="327" t="e">
        <f t="shared" si="31"/>
        <v>#N/A</v>
      </c>
      <c r="CB27" s="329">
        <f t="shared" si="72"/>
        <v>30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28.4</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f t="shared" si="18"/>
        <v>36.700000000000003</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36.700000000000003</v>
      </c>
      <c r="CA28" s="327" t="e">
        <f t="shared" si="31"/>
        <v>#N/A</v>
      </c>
      <c r="CB28" s="329">
        <f t="shared" si="72"/>
        <v>30</v>
      </c>
      <c r="CD28" s="689">
        <f t="shared" si="32"/>
        <v>0</v>
      </c>
      <c r="CE28" s="690">
        <f t="shared" si="33"/>
        <v>0</v>
      </c>
      <c r="CF28" s="690">
        <f t="shared" si="34"/>
        <v>1</v>
      </c>
      <c r="CG28" s="690">
        <f t="shared" si="35"/>
        <v>0</v>
      </c>
      <c r="CH28" s="690">
        <f t="shared" si="36"/>
        <v>0</v>
      </c>
      <c r="CI28" s="690">
        <f t="shared" si="37"/>
        <v>0</v>
      </c>
      <c r="CJ28" s="691">
        <f t="shared" si="38"/>
        <v>0</v>
      </c>
      <c r="CK28" s="702">
        <f t="shared" si="46"/>
        <v>100</v>
      </c>
      <c r="CM28" s="42" t="str">
        <f t="shared" si="47"/>
        <v/>
      </c>
      <c r="CN28" s="43" t="str">
        <f t="shared" si="73"/>
        <v/>
      </c>
      <c r="CO28" s="43">
        <f t="shared" si="74"/>
        <v>36.700000000000003</v>
      </c>
      <c r="CP28" s="43" t="str">
        <f t="shared" si="75"/>
        <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100</v>
      </c>
      <c r="DI28" s="32" t="str">
        <f t="shared" si="52"/>
        <v/>
      </c>
      <c r="DJ28" s="32" t="str">
        <f t="shared" si="53"/>
        <v/>
      </c>
      <c r="DK28" s="32" t="str">
        <f t="shared" si="54"/>
        <v/>
      </c>
      <c r="DL28" s="679" t="str">
        <f t="shared" si="55"/>
        <v/>
      </c>
      <c r="DN28" s="11">
        <f t="shared" si="56"/>
        <v>0</v>
      </c>
      <c r="DO28" s="11">
        <f t="shared" si="57"/>
        <v>0</v>
      </c>
      <c r="DP28" s="11">
        <f t="shared" si="58"/>
        <v>1</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1</v>
      </c>
      <c r="U29" s="734">
        <v>0</v>
      </c>
      <c r="V29" s="734">
        <v>0</v>
      </c>
      <c r="W29" s="734">
        <v>0</v>
      </c>
      <c r="X29" s="734">
        <v>0</v>
      </c>
      <c r="Y29" s="734">
        <v>0</v>
      </c>
      <c r="Z29" s="734">
        <v>0</v>
      </c>
      <c r="AA29" s="734">
        <v>0</v>
      </c>
      <c r="AB29" s="734">
        <v>0</v>
      </c>
      <c r="AC29" s="149">
        <v>33.9</v>
      </c>
      <c r="AD29" s="149" t="s">
        <v>24</v>
      </c>
      <c r="AE29" s="148">
        <v>1</v>
      </c>
      <c r="AF29" s="149">
        <v>100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30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0.5714285714285714</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1</v>
      </c>
      <c r="BC30" s="46">
        <f t="shared" si="11"/>
        <v>1</v>
      </c>
      <c r="BD30" s="46">
        <f t="shared" si="12"/>
        <v>0</v>
      </c>
      <c r="BE30" s="46">
        <f t="shared" si="13"/>
        <v>0</v>
      </c>
      <c r="BF30" s="47">
        <f t="shared" si="14"/>
        <v>0</v>
      </c>
      <c r="BG30" s="23"/>
      <c r="BH30" s="34">
        <f t="shared" si="15"/>
        <v>0.1979166666666666</v>
      </c>
      <c r="BI30" s="42">
        <f t="shared" si="16"/>
        <v>22.1</v>
      </c>
      <c r="BJ30" s="43">
        <f t="shared" si="17"/>
        <v>17.2</v>
      </c>
      <c r="BK30" s="43">
        <f t="shared" si="18"/>
        <v>27.1</v>
      </c>
      <c r="BL30" s="43">
        <f t="shared" si="19"/>
        <v>16</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20.6</v>
      </c>
      <c r="CA30" s="327" t="e">
        <f t="shared" si="31"/>
        <v>#N/A</v>
      </c>
      <c r="CB30" s="329">
        <f t="shared" si="72"/>
        <v>30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22.1</v>
      </c>
      <c r="CN30" s="43">
        <f t="shared" si="73"/>
        <v>17.2</v>
      </c>
      <c r="CO30" s="43">
        <f t="shared" si="74"/>
        <v>27.1</v>
      </c>
      <c r="CP30" s="43">
        <f t="shared" si="75"/>
        <v>16</v>
      </c>
      <c r="CQ30" s="43" t="str">
        <f t="shared" si="76"/>
        <v/>
      </c>
      <c r="CR30" s="43" t="str">
        <f t="shared" si="77"/>
        <v/>
      </c>
      <c r="CS30" s="44" t="str">
        <f t="shared" si="78"/>
        <v/>
      </c>
      <c r="CU30" s="386">
        <f>SUM(SUMIF($AZ$8:$BF$8, {"NON";"NEUT"}, AZ30:BF30))/config!$AC$16</f>
        <v>0.8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0.8</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1</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f t="shared" si="22"/>
        <v>18.899999999999999</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18.899999999999999</v>
      </c>
      <c r="CA31" s="327" t="e">
        <f t="shared" si="31"/>
        <v>#N/A</v>
      </c>
      <c r="CB31" s="329">
        <f t="shared" si="72"/>
        <v>30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t="str">
        <f t="shared" si="74"/>
        <v/>
      </c>
      <c r="CP31" s="43" t="str">
        <f t="shared" si="75"/>
        <v/>
      </c>
      <c r="CQ31" s="43" t="str">
        <f t="shared" si="76"/>
        <v/>
      </c>
      <c r="CR31" s="43" t="str">
        <f t="shared" si="77"/>
        <v/>
      </c>
      <c r="CS31" s="44">
        <f t="shared" si="78"/>
        <v>18.899999999999999</v>
      </c>
      <c r="CU31" s="386">
        <f>SUM(SUMIF($AZ$8:$BF$8, {"NON";"NEUT"}, AZ31:BF31))/config!$AC$16</f>
        <v>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0.8571428571428571</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1</v>
      </c>
      <c r="BA32" s="46">
        <f t="shared" si="9"/>
        <v>1</v>
      </c>
      <c r="BB32" s="46">
        <f t="shared" si="10"/>
        <v>0</v>
      </c>
      <c r="BC32" s="46">
        <f t="shared" si="11"/>
        <v>1</v>
      </c>
      <c r="BD32" s="46">
        <f t="shared" si="12"/>
        <v>1</v>
      </c>
      <c r="BE32" s="46">
        <f t="shared" si="13"/>
        <v>0</v>
      </c>
      <c r="BF32" s="47">
        <f t="shared" si="14"/>
        <v>2</v>
      </c>
      <c r="BG32" s="23"/>
      <c r="BH32" s="34">
        <f t="shared" si="15"/>
        <v>0.21874999999999992</v>
      </c>
      <c r="BI32" s="42">
        <f t="shared" si="16"/>
        <v>17.600000000000001</v>
      </c>
      <c r="BJ32" s="43">
        <f t="shared" si="17"/>
        <v>27.3</v>
      </c>
      <c r="BK32" s="43" t="str">
        <f t="shared" si="18"/>
        <v/>
      </c>
      <c r="BL32" s="43">
        <f t="shared" si="19"/>
        <v>30.4</v>
      </c>
      <c r="BM32" s="43">
        <f t="shared" si="20"/>
        <v>28</v>
      </c>
      <c r="BN32" s="43" t="str">
        <f t="shared" si="21"/>
        <v/>
      </c>
      <c r="BO32" s="44">
        <f t="shared" si="22"/>
        <v>24.3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25.520000000000003</v>
      </c>
      <c r="CA32" s="327" t="e">
        <f t="shared" si="31"/>
        <v>#N/A</v>
      </c>
      <c r="CB32" s="329">
        <f t="shared" si="72"/>
        <v>30</v>
      </c>
      <c r="CD32" s="689">
        <f t="shared" si="32"/>
        <v>0</v>
      </c>
      <c r="CE32" s="690">
        <f t="shared" si="33"/>
        <v>0</v>
      </c>
      <c r="CF32" s="690">
        <f t="shared" si="34"/>
        <v>0</v>
      </c>
      <c r="CG32" s="690">
        <f t="shared" si="35"/>
        <v>1</v>
      </c>
      <c r="CH32" s="690">
        <f t="shared" si="36"/>
        <v>0</v>
      </c>
      <c r="CI32" s="690">
        <f t="shared" si="37"/>
        <v>0</v>
      </c>
      <c r="CJ32" s="691">
        <f t="shared" si="38"/>
        <v>0</v>
      </c>
      <c r="CK32" s="702">
        <f t="shared" si="46"/>
        <v>16.666666666666664</v>
      </c>
      <c r="CM32" s="42">
        <f t="shared" si="47"/>
        <v>17.600000000000001</v>
      </c>
      <c r="CN32" s="43">
        <f t="shared" si="73"/>
        <v>27.3</v>
      </c>
      <c r="CO32" s="43" t="str">
        <f t="shared" si="74"/>
        <v/>
      </c>
      <c r="CP32" s="43">
        <f t="shared" si="75"/>
        <v>30.4</v>
      </c>
      <c r="CQ32" s="43">
        <f t="shared" si="76"/>
        <v>28</v>
      </c>
      <c r="CR32" s="43" t="str">
        <f t="shared" si="77"/>
        <v/>
      </c>
      <c r="CS32" s="44">
        <f t="shared" si="78"/>
        <v>48.6</v>
      </c>
      <c r="CU32" s="386">
        <f>SUM(SUMIF($AZ$8:$BF$8, {"NON";"NEUT"}, AZ32:BF32))/config!$AC$16</f>
        <v>1</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100</v>
      </c>
      <c r="DJ32" s="32">
        <f t="shared" si="53"/>
        <v>0</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0.14285714285714285</v>
      </c>
      <c r="AT33" s="43">
        <f>SUM(D37:E37,D144:E144,D251:E251,D358:E358,D465:E465,D572:E572,D679:E679)/config!$AC$13</f>
        <v>0.42857142857142855</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2</v>
      </c>
      <c r="BC33" s="46">
        <f t="shared" si="11"/>
        <v>1</v>
      </c>
      <c r="BD33" s="46">
        <f t="shared" si="12"/>
        <v>0</v>
      </c>
      <c r="BE33" s="46">
        <f t="shared" si="13"/>
        <v>0</v>
      </c>
      <c r="BF33" s="47">
        <f t="shared" si="14"/>
        <v>0</v>
      </c>
      <c r="BG33" s="23"/>
      <c r="BH33" s="34">
        <f t="shared" si="15"/>
        <v>0.22916666666666657</v>
      </c>
      <c r="BI33" s="42">
        <f t="shared" si="16"/>
        <v>24.7</v>
      </c>
      <c r="BJ33" s="43" t="str">
        <f t="shared" si="17"/>
        <v/>
      </c>
      <c r="BK33" s="43">
        <f t="shared" si="18"/>
        <v>17.899999999999999</v>
      </c>
      <c r="BL33" s="43">
        <f t="shared" si="19"/>
        <v>28.3</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23.633333333333329</v>
      </c>
      <c r="CA33" s="327" t="e">
        <f t="shared" si="31"/>
        <v>#N/A</v>
      </c>
      <c r="CB33" s="329">
        <f t="shared" si="72"/>
        <v>30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24.7</v>
      </c>
      <c r="CN33" s="43" t="str">
        <f t="shared" si="73"/>
        <v/>
      </c>
      <c r="CO33" s="43">
        <f t="shared" si="74"/>
        <v>35.799999999999997</v>
      </c>
      <c r="CP33" s="43">
        <f t="shared" si="75"/>
        <v>28.3</v>
      </c>
      <c r="CQ33" s="43" t="str">
        <f t="shared" si="76"/>
        <v/>
      </c>
      <c r="CR33" s="43" t="str">
        <f t="shared" si="77"/>
        <v/>
      </c>
      <c r="CS33" s="44" t="str">
        <f t="shared" si="78"/>
        <v/>
      </c>
      <c r="CU33" s="386">
        <f>SUM(SUMIF($AZ$8:$BF$8, {"NON";"NEUT"}, AZ33:BF33))/config!$AC$16</f>
        <v>0.8</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0.6</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f t="shared" si="51"/>
        <v>0</v>
      </c>
      <c r="DI33" s="32">
        <f t="shared" si="52"/>
        <v>0</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1</v>
      </c>
      <c r="S34" s="734">
        <v>0</v>
      </c>
      <c r="T34" s="734">
        <v>0</v>
      </c>
      <c r="U34" s="734">
        <v>0</v>
      </c>
      <c r="V34" s="734">
        <v>0</v>
      </c>
      <c r="W34" s="734">
        <v>0</v>
      </c>
      <c r="X34" s="734">
        <v>0</v>
      </c>
      <c r="Y34" s="734">
        <v>0</v>
      </c>
      <c r="Z34" s="734">
        <v>0</v>
      </c>
      <c r="AA34" s="734">
        <v>0</v>
      </c>
      <c r="AB34" s="734">
        <v>0</v>
      </c>
      <c r="AC34" s="149">
        <v>22.1</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0.42857142857142855</v>
      </c>
      <c r="AT34" s="43">
        <f>SUM(D38:E38,D145:E145,D252:E252,D359:E359,D466:E466,D573:E573,D680:E680)/config!$AC$13</f>
        <v>1.4285714285714286</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3</v>
      </c>
      <c r="BA34" s="46">
        <f t="shared" si="9"/>
        <v>2</v>
      </c>
      <c r="BB34" s="46">
        <f t="shared" si="10"/>
        <v>2</v>
      </c>
      <c r="BC34" s="46">
        <f t="shared" si="11"/>
        <v>1</v>
      </c>
      <c r="BD34" s="46">
        <f t="shared" si="12"/>
        <v>2</v>
      </c>
      <c r="BE34" s="46">
        <f t="shared" si="13"/>
        <v>1</v>
      </c>
      <c r="BF34" s="47">
        <f t="shared" si="14"/>
        <v>3</v>
      </c>
      <c r="BG34" s="23"/>
      <c r="BH34" s="34">
        <f t="shared" si="15"/>
        <v>0.23958333333333323</v>
      </c>
      <c r="BI34" s="42">
        <f t="shared" si="16"/>
        <v>19.2</v>
      </c>
      <c r="BJ34" s="43">
        <f t="shared" si="17"/>
        <v>15.8</v>
      </c>
      <c r="BK34" s="43">
        <f t="shared" si="18"/>
        <v>29.4</v>
      </c>
      <c r="BL34" s="43">
        <f t="shared" si="19"/>
        <v>20.9</v>
      </c>
      <c r="BM34" s="43">
        <f t="shared" si="20"/>
        <v>23</v>
      </c>
      <c r="BN34" s="43">
        <f t="shared" si="21"/>
        <v>25.2</v>
      </c>
      <c r="BO34" s="44">
        <f t="shared" si="22"/>
        <v>19.399999999999999</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21.842857142857145</v>
      </c>
      <c r="CA34" s="327" t="e">
        <f t="shared" si="31"/>
        <v>#N/A</v>
      </c>
      <c r="CB34" s="329">
        <f t="shared" si="72"/>
        <v>30</v>
      </c>
      <c r="CD34" s="689">
        <f t="shared" si="32"/>
        <v>0</v>
      </c>
      <c r="CE34" s="690">
        <f t="shared" si="33"/>
        <v>0</v>
      </c>
      <c r="CF34" s="690">
        <f t="shared" si="34"/>
        <v>1</v>
      </c>
      <c r="CG34" s="690">
        <f t="shared" si="35"/>
        <v>0</v>
      </c>
      <c r="CH34" s="690">
        <f t="shared" si="36"/>
        <v>0</v>
      </c>
      <c r="CI34" s="690">
        <f t="shared" si="37"/>
        <v>0</v>
      </c>
      <c r="CJ34" s="691">
        <f t="shared" si="38"/>
        <v>0</v>
      </c>
      <c r="CK34" s="702">
        <f t="shared" si="46"/>
        <v>7.1428571428571423</v>
      </c>
      <c r="CM34" s="42">
        <f t="shared" si="47"/>
        <v>57.599999999999994</v>
      </c>
      <c r="CN34" s="43">
        <f t="shared" si="73"/>
        <v>31.6</v>
      </c>
      <c r="CO34" s="43">
        <f t="shared" si="74"/>
        <v>58.8</v>
      </c>
      <c r="CP34" s="43">
        <f t="shared" si="75"/>
        <v>20.9</v>
      </c>
      <c r="CQ34" s="43">
        <f t="shared" si="76"/>
        <v>46</v>
      </c>
      <c r="CR34" s="43">
        <f t="shared" si="77"/>
        <v>25.2</v>
      </c>
      <c r="CS34" s="44">
        <f t="shared" si="78"/>
        <v>58.199999999999996</v>
      </c>
      <c r="CU34" s="386">
        <f>SUM(SUMIF($AZ$8:$BF$8, {"NON";"NEUT"}, AZ34:BF34))/config!$AC$16</f>
        <v>2.2000000000000002</v>
      </c>
      <c r="CV34" s="387">
        <f t="shared" si="48"/>
        <v>0.23958333333333323</v>
      </c>
      <c r="CY34" s="42">
        <f>SUM(C38*$CY$108, C145*$CY$109, C252*$CY$110, C359*$CY$111, C466*$CY$112, C573*$CY$113, C680*$CY$114)/config!$AC$16</f>
        <v>0.6</v>
      </c>
      <c r="CZ34" s="43">
        <f>SUM(SUM(D38:E38)*$CY$108, SUM(D145:E145)*$CY$109, SUM(D252:E252)*$CY$110, SUM(D359:E359)*$CY$111, SUM(D466:E466)*$CY$112, SUM(D573:E573)*$CY$113, SUM(D680:E680)*$CY$114)/config!$AC$16</f>
        <v>1.4</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50</v>
      </c>
      <c r="DI34" s="32">
        <f t="shared" si="52"/>
        <v>0</v>
      </c>
      <c r="DJ34" s="32">
        <f t="shared" si="53"/>
        <v>0</v>
      </c>
      <c r="DK34" s="32">
        <f t="shared" si="54"/>
        <v>0</v>
      </c>
      <c r="DL34" s="679">
        <f t="shared" si="55"/>
        <v>0</v>
      </c>
      <c r="DN34" s="11">
        <f t="shared" si="56"/>
        <v>0</v>
      </c>
      <c r="DO34" s="11">
        <f t="shared" si="57"/>
        <v>0</v>
      </c>
      <c r="DP34" s="11">
        <f t="shared" si="58"/>
        <v>1</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0.42857142857142855</v>
      </c>
      <c r="AT35" s="43">
        <f>SUM(D39:E39,D146:E146,D253:E253,D360:E360,D467:E467,D574:E574,D681:E681)/config!$AC$13</f>
        <v>1.1428571428571428</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3</v>
      </c>
      <c r="BA35" s="46">
        <f t="shared" si="9"/>
        <v>3</v>
      </c>
      <c r="BB35" s="46">
        <f t="shared" si="10"/>
        <v>3</v>
      </c>
      <c r="BC35" s="46">
        <f t="shared" si="11"/>
        <v>1</v>
      </c>
      <c r="BD35" s="46">
        <f t="shared" si="12"/>
        <v>0</v>
      </c>
      <c r="BE35" s="46">
        <f t="shared" si="13"/>
        <v>0</v>
      </c>
      <c r="BF35" s="47">
        <f t="shared" si="14"/>
        <v>3</v>
      </c>
      <c r="BG35" s="23"/>
      <c r="BH35" s="34">
        <f t="shared" si="15"/>
        <v>0.24999999999999989</v>
      </c>
      <c r="BI35" s="42">
        <f t="shared" si="16"/>
        <v>24.6</v>
      </c>
      <c r="BJ35" s="43">
        <f t="shared" si="17"/>
        <v>27.5</v>
      </c>
      <c r="BK35" s="43">
        <f t="shared" si="18"/>
        <v>21.8</v>
      </c>
      <c r="BL35" s="43">
        <f t="shared" si="19"/>
        <v>27.3</v>
      </c>
      <c r="BM35" s="43" t="str">
        <f t="shared" si="20"/>
        <v/>
      </c>
      <c r="BN35" s="43" t="str">
        <f t="shared" si="21"/>
        <v/>
      </c>
      <c r="BO35" s="44">
        <f t="shared" si="22"/>
        <v>22.4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24.72</v>
      </c>
      <c r="CA35" s="327" t="e">
        <f t="shared" si="31"/>
        <v>#N/A</v>
      </c>
      <c r="CB35" s="329">
        <f t="shared" si="72"/>
        <v>30</v>
      </c>
      <c r="CD35" s="689">
        <f t="shared" si="32"/>
        <v>1</v>
      </c>
      <c r="CE35" s="690">
        <f t="shared" si="33"/>
        <v>1</v>
      </c>
      <c r="CF35" s="690">
        <f t="shared" si="34"/>
        <v>0</v>
      </c>
      <c r="CG35" s="690">
        <f t="shared" si="35"/>
        <v>0</v>
      </c>
      <c r="CH35" s="690">
        <f t="shared" si="36"/>
        <v>0</v>
      </c>
      <c r="CI35" s="690">
        <f t="shared" si="37"/>
        <v>0</v>
      </c>
      <c r="CJ35" s="691">
        <f t="shared" si="38"/>
        <v>1</v>
      </c>
      <c r="CK35" s="702">
        <f t="shared" si="46"/>
        <v>23.076923076923077</v>
      </c>
      <c r="CM35" s="42">
        <f t="shared" si="47"/>
        <v>73.800000000000011</v>
      </c>
      <c r="CN35" s="43">
        <f t="shared" si="73"/>
        <v>82.5</v>
      </c>
      <c r="CO35" s="43">
        <f t="shared" si="74"/>
        <v>65.400000000000006</v>
      </c>
      <c r="CP35" s="43">
        <f t="shared" si="75"/>
        <v>27.3</v>
      </c>
      <c r="CQ35" s="43" t="str">
        <f t="shared" si="76"/>
        <v/>
      </c>
      <c r="CR35" s="43" t="str">
        <f t="shared" si="77"/>
        <v/>
      </c>
      <c r="CS35" s="44">
        <f t="shared" si="78"/>
        <v>67.199999999999989</v>
      </c>
      <c r="CU35" s="386">
        <f>SUM(SUMIF($AZ$8:$BF$8, {"NON";"NEUT"}, AZ35:BF35))/config!$AC$16</f>
        <v>2.6</v>
      </c>
      <c r="CV35" s="387">
        <f t="shared" si="48"/>
        <v>0.24999999999999989</v>
      </c>
      <c r="CY35" s="42">
        <f>SUM(C39*$CY$108, C146*$CY$109, C253*$CY$110, C360*$CY$111, C467*$CY$112, C574*$CY$113, C681*$CY$114)/config!$AC$16</f>
        <v>0.6</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33.333333333333329</v>
      </c>
      <c r="DG35" s="32">
        <f t="shared" si="50"/>
        <v>33.333333333333329</v>
      </c>
      <c r="DH35" s="32">
        <f t="shared" si="51"/>
        <v>0</v>
      </c>
      <c r="DI35" s="32">
        <f t="shared" si="52"/>
        <v>0</v>
      </c>
      <c r="DJ35" s="32" t="str">
        <f t="shared" si="53"/>
        <v/>
      </c>
      <c r="DK35" s="32" t="str">
        <f t="shared" si="54"/>
        <v/>
      </c>
      <c r="DL35" s="679">
        <f t="shared" si="55"/>
        <v>33.333333333333329</v>
      </c>
      <c r="DN35" s="11">
        <f t="shared" si="56"/>
        <v>0</v>
      </c>
      <c r="DO35" s="11">
        <f t="shared" si="57"/>
        <v>1</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0</v>
      </c>
      <c r="DZ35" s="709">
        <f t="shared" si="67"/>
        <v>0</v>
      </c>
      <c r="EA35" s="709">
        <f t="shared" si="68"/>
        <v>0</v>
      </c>
      <c r="EB35" s="709">
        <f t="shared" si="69"/>
        <v>1</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1</v>
      </c>
      <c r="E36" s="148">
        <v>0</v>
      </c>
      <c r="F36" s="148">
        <v>0</v>
      </c>
      <c r="G36" s="148">
        <v>0</v>
      </c>
      <c r="H36" s="148">
        <v>0</v>
      </c>
      <c r="I36" s="148">
        <v>0</v>
      </c>
      <c r="J36" s="148">
        <v>0</v>
      </c>
      <c r="K36" s="148">
        <v>0</v>
      </c>
      <c r="L36" s="148">
        <v>0</v>
      </c>
      <c r="M36" s="512"/>
      <c r="N36" s="527" t="s">
        <v>73</v>
      </c>
      <c r="O36" s="733">
        <v>0</v>
      </c>
      <c r="P36" s="734">
        <v>0</v>
      </c>
      <c r="Q36" s="734">
        <v>1</v>
      </c>
      <c r="R36" s="734">
        <v>0</v>
      </c>
      <c r="S36" s="734">
        <v>0</v>
      </c>
      <c r="T36" s="734">
        <v>0</v>
      </c>
      <c r="U36" s="734">
        <v>0</v>
      </c>
      <c r="V36" s="734">
        <v>0</v>
      </c>
      <c r="W36" s="734">
        <v>0</v>
      </c>
      <c r="X36" s="734">
        <v>0</v>
      </c>
      <c r="Y36" s="734">
        <v>0</v>
      </c>
      <c r="Z36" s="734">
        <v>0</v>
      </c>
      <c r="AA36" s="734">
        <v>0</v>
      </c>
      <c r="AB36" s="734">
        <v>0</v>
      </c>
      <c r="AC36" s="149">
        <v>17.600000000000001</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v>
      </c>
      <c r="AT36" s="43">
        <f>SUM(D40:E40,D147:E147,D254:E254,D361:E361,D468:E468,D575:E575,D682:E682)/config!$AC$13</f>
        <v>2.7142857142857144</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5</v>
      </c>
      <c r="BA36" s="46">
        <f t="shared" si="9"/>
        <v>6</v>
      </c>
      <c r="BB36" s="46">
        <f t="shared" si="10"/>
        <v>2</v>
      </c>
      <c r="BC36" s="46">
        <f t="shared" si="11"/>
        <v>3</v>
      </c>
      <c r="BD36" s="46">
        <f t="shared" si="12"/>
        <v>2</v>
      </c>
      <c r="BE36" s="46">
        <f t="shared" si="13"/>
        <v>0</v>
      </c>
      <c r="BF36" s="47">
        <f t="shared" si="14"/>
        <v>3</v>
      </c>
      <c r="BG36" s="23"/>
      <c r="BH36" s="34">
        <f t="shared" si="15"/>
        <v>0.26041666666666657</v>
      </c>
      <c r="BI36" s="42">
        <f t="shared" si="16"/>
        <v>23.4</v>
      </c>
      <c r="BJ36" s="43">
        <f t="shared" si="17"/>
        <v>27.9</v>
      </c>
      <c r="BK36" s="43">
        <f t="shared" si="18"/>
        <v>25.2</v>
      </c>
      <c r="BL36" s="43">
        <f t="shared" si="19"/>
        <v>22.3</v>
      </c>
      <c r="BM36" s="43">
        <f t="shared" si="20"/>
        <v>21.7</v>
      </c>
      <c r="BN36" s="43" t="str">
        <f t="shared" si="21"/>
        <v/>
      </c>
      <c r="BO36" s="44">
        <f t="shared" si="22"/>
        <v>24.8</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24.216666666666669</v>
      </c>
      <c r="CA36" s="327" t="e">
        <f t="shared" si="31"/>
        <v>#N/A</v>
      </c>
      <c r="CB36" s="329">
        <f t="shared" si="72"/>
        <v>30</v>
      </c>
      <c r="CD36" s="689">
        <f t="shared" si="32"/>
        <v>0</v>
      </c>
      <c r="CE36" s="690">
        <f t="shared" si="33"/>
        <v>2</v>
      </c>
      <c r="CF36" s="690">
        <f t="shared" si="34"/>
        <v>0</v>
      </c>
      <c r="CG36" s="690">
        <f t="shared" si="35"/>
        <v>0</v>
      </c>
      <c r="CH36" s="690">
        <f t="shared" si="36"/>
        <v>0</v>
      </c>
      <c r="CI36" s="690">
        <f t="shared" si="37"/>
        <v>0</v>
      </c>
      <c r="CJ36" s="691">
        <f t="shared" si="38"/>
        <v>0</v>
      </c>
      <c r="CK36" s="702">
        <f t="shared" si="46"/>
        <v>9.5238095238095237</v>
      </c>
      <c r="CM36" s="42">
        <f t="shared" si="47"/>
        <v>117</v>
      </c>
      <c r="CN36" s="43">
        <f t="shared" si="73"/>
        <v>167.39999999999998</v>
      </c>
      <c r="CO36" s="43">
        <f t="shared" si="74"/>
        <v>50.4</v>
      </c>
      <c r="CP36" s="43">
        <f t="shared" si="75"/>
        <v>66.900000000000006</v>
      </c>
      <c r="CQ36" s="43">
        <f t="shared" si="76"/>
        <v>43.4</v>
      </c>
      <c r="CR36" s="43" t="str">
        <f t="shared" si="77"/>
        <v/>
      </c>
      <c r="CS36" s="44">
        <f t="shared" si="78"/>
        <v>74.400000000000006</v>
      </c>
      <c r="CU36" s="386">
        <f>SUM(SUMIF($AZ$8:$BF$8, {"NON";"NEUT"}, AZ36:BF36))/config!$AC$16</f>
        <v>3.8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3.4</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33.333333333333329</v>
      </c>
      <c r="DH36" s="32">
        <f t="shared" si="51"/>
        <v>0</v>
      </c>
      <c r="DI36" s="32">
        <f t="shared" si="52"/>
        <v>0</v>
      </c>
      <c r="DJ36" s="32">
        <f t="shared" si="53"/>
        <v>0</v>
      </c>
      <c r="DK36" s="32" t="str">
        <f t="shared" si="54"/>
        <v/>
      </c>
      <c r="DL36" s="679">
        <f t="shared" si="55"/>
        <v>0</v>
      </c>
      <c r="DN36" s="11">
        <f t="shared" si="56"/>
        <v>0</v>
      </c>
      <c r="DO36" s="11">
        <f t="shared" si="57"/>
        <v>2</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1</v>
      </c>
      <c r="S37" s="734">
        <v>0</v>
      </c>
      <c r="T37" s="734">
        <v>0</v>
      </c>
      <c r="U37" s="734">
        <v>0</v>
      </c>
      <c r="V37" s="734">
        <v>0</v>
      </c>
      <c r="W37" s="734">
        <v>0</v>
      </c>
      <c r="X37" s="734">
        <v>0</v>
      </c>
      <c r="Y37" s="734">
        <v>0</v>
      </c>
      <c r="Z37" s="734">
        <v>0</v>
      </c>
      <c r="AA37" s="734">
        <v>0</v>
      </c>
      <c r="AB37" s="734">
        <v>0</v>
      </c>
      <c r="AC37" s="149">
        <v>24.7</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2.2857142857142856</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4</v>
      </c>
      <c r="BA37" s="46">
        <f t="shared" si="9"/>
        <v>2</v>
      </c>
      <c r="BB37" s="46">
        <f t="shared" si="10"/>
        <v>3</v>
      </c>
      <c r="BC37" s="46">
        <f t="shared" si="11"/>
        <v>2</v>
      </c>
      <c r="BD37" s="46">
        <f t="shared" si="12"/>
        <v>1</v>
      </c>
      <c r="BE37" s="46">
        <f t="shared" si="13"/>
        <v>1</v>
      </c>
      <c r="BF37" s="47">
        <f t="shared" si="14"/>
        <v>3</v>
      </c>
      <c r="BG37" s="23"/>
      <c r="BH37" s="34">
        <f t="shared" si="15"/>
        <v>0.27083333333333326</v>
      </c>
      <c r="BI37" s="42">
        <f t="shared" si="16"/>
        <v>27.1</v>
      </c>
      <c r="BJ37" s="43">
        <f t="shared" si="17"/>
        <v>28.4</v>
      </c>
      <c r="BK37" s="43">
        <f t="shared" si="18"/>
        <v>25.7</v>
      </c>
      <c r="BL37" s="43">
        <f t="shared" si="19"/>
        <v>21.5</v>
      </c>
      <c r="BM37" s="43">
        <f t="shared" si="20"/>
        <v>15.4</v>
      </c>
      <c r="BN37" s="43">
        <f t="shared" si="21"/>
        <v>26.5</v>
      </c>
      <c r="BO37" s="44">
        <f t="shared" si="22"/>
        <v>24.2</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24.114285714285717</v>
      </c>
      <c r="CA37" s="327" t="e">
        <f t="shared" si="31"/>
        <v>#N/A</v>
      </c>
      <c r="CB37" s="329">
        <f t="shared" si="72"/>
        <v>30</v>
      </c>
      <c r="CD37" s="689">
        <f t="shared" si="32"/>
        <v>2</v>
      </c>
      <c r="CE37" s="690">
        <f t="shared" si="33"/>
        <v>0</v>
      </c>
      <c r="CF37" s="690">
        <f t="shared" si="34"/>
        <v>1</v>
      </c>
      <c r="CG37" s="690">
        <f t="shared" si="35"/>
        <v>0</v>
      </c>
      <c r="CH37" s="690">
        <f t="shared" si="36"/>
        <v>0</v>
      </c>
      <c r="CI37" s="690">
        <f t="shared" si="37"/>
        <v>0</v>
      </c>
      <c r="CJ37" s="691">
        <f t="shared" si="38"/>
        <v>0</v>
      </c>
      <c r="CK37" s="702">
        <f t="shared" si="46"/>
        <v>18.75</v>
      </c>
      <c r="CM37" s="42">
        <f t="shared" si="47"/>
        <v>108.4</v>
      </c>
      <c r="CN37" s="43">
        <f t="shared" si="73"/>
        <v>56.8</v>
      </c>
      <c r="CO37" s="43">
        <f t="shared" si="74"/>
        <v>77.099999999999994</v>
      </c>
      <c r="CP37" s="43">
        <f t="shared" si="75"/>
        <v>43</v>
      </c>
      <c r="CQ37" s="43">
        <f t="shared" si="76"/>
        <v>15.4</v>
      </c>
      <c r="CR37" s="43">
        <f t="shared" si="77"/>
        <v>26.5</v>
      </c>
      <c r="CS37" s="44">
        <f t="shared" si="78"/>
        <v>72.599999999999994</v>
      </c>
      <c r="CU37" s="386">
        <f>SUM(SUMIF($AZ$8:$BF$8, {"NON";"NEUT"}, AZ37:BF37))/config!$AC$16</f>
        <v>2.8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2.8</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50</v>
      </c>
      <c r="DG37" s="32">
        <f t="shared" si="50"/>
        <v>0</v>
      </c>
      <c r="DH37" s="32">
        <f t="shared" si="51"/>
        <v>33.333333333333329</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2</v>
      </c>
      <c r="DW37" s="709">
        <f t="shared" si="64"/>
        <v>0</v>
      </c>
      <c r="DX37" s="709">
        <f t="shared" si="65"/>
        <v>1</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3</v>
      </c>
      <c r="C38" s="152">
        <v>1</v>
      </c>
      <c r="D38" s="152">
        <v>2</v>
      </c>
      <c r="E38" s="152">
        <v>0</v>
      </c>
      <c r="F38" s="152">
        <v>0</v>
      </c>
      <c r="G38" s="152">
        <v>0</v>
      </c>
      <c r="H38" s="152">
        <v>0</v>
      </c>
      <c r="I38" s="152">
        <v>0</v>
      </c>
      <c r="J38" s="152">
        <v>0</v>
      </c>
      <c r="K38" s="152">
        <v>0</v>
      </c>
      <c r="L38" s="152">
        <v>0</v>
      </c>
      <c r="M38" s="513"/>
      <c r="N38" s="527" t="s">
        <v>77</v>
      </c>
      <c r="O38" s="735">
        <v>0</v>
      </c>
      <c r="P38" s="736">
        <v>1</v>
      </c>
      <c r="Q38" s="736">
        <v>0</v>
      </c>
      <c r="R38" s="736">
        <v>2</v>
      </c>
      <c r="S38" s="736">
        <v>0</v>
      </c>
      <c r="T38" s="736">
        <v>0</v>
      </c>
      <c r="U38" s="736">
        <v>0</v>
      </c>
      <c r="V38" s="736">
        <v>0</v>
      </c>
      <c r="W38" s="736">
        <v>0</v>
      </c>
      <c r="X38" s="736">
        <v>0</v>
      </c>
      <c r="Y38" s="736">
        <v>0</v>
      </c>
      <c r="Z38" s="736">
        <v>0</v>
      </c>
      <c r="AA38" s="736">
        <v>0</v>
      </c>
      <c r="AB38" s="736">
        <v>0</v>
      </c>
      <c r="AC38" s="737">
        <v>19.2</v>
      </c>
      <c r="AD38" s="153" t="s">
        <v>24</v>
      </c>
      <c r="AE38" s="152">
        <v>0</v>
      </c>
      <c r="AF38" s="153">
        <v>0</v>
      </c>
      <c r="AG38" s="152">
        <v>0</v>
      </c>
      <c r="AH38" s="153">
        <v>0</v>
      </c>
      <c r="AI38" s="152">
        <v>0</v>
      </c>
      <c r="AJ38" s="503">
        <v>0</v>
      </c>
      <c r="AP38" s="316">
        <f t="shared" si="42"/>
        <v>5</v>
      </c>
      <c r="AR38" s="34">
        <f t="shared" si="43"/>
        <v>0.28124999999999994</v>
      </c>
      <c r="AS38" s="42">
        <f>SUM(C42,C149,C256,C363,C470,C577,C684)/config!$AC$13</f>
        <v>0</v>
      </c>
      <c r="AT38" s="43">
        <f>SUM(D42:E42,D149:E149,D256:E256,D363:E363,D470:E470,D577:E577,D684:E684)/config!$AC$13</f>
        <v>4</v>
      </c>
      <c r="AU38" s="43">
        <f>SUM(F42:G42,F149:G149,F256:G256,F363:G363,F470:G470,F577:G577,F684:G684)/config!$AC$13</f>
        <v>0.7142857142857143</v>
      </c>
      <c r="AV38" s="43">
        <f>SUM(H42,H149,H256,H363,H470,H577,H684)/config!$AC$13</f>
        <v>0</v>
      </c>
      <c r="AW38" s="44">
        <f>SUM(I42:L42,I149:L149,I256:L256,I363:L363,I470:L470,I577:L577,I684:L684)/config!$AC$13</f>
        <v>0</v>
      </c>
      <c r="AY38" s="34">
        <f t="shared" si="44"/>
        <v>0.28124999999999994</v>
      </c>
      <c r="AZ38" s="45">
        <f t="shared" si="8"/>
        <v>8</v>
      </c>
      <c r="BA38" s="46">
        <f t="shared" si="9"/>
        <v>11</v>
      </c>
      <c r="BB38" s="46">
        <f t="shared" si="10"/>
        <v>5</v>
      </c>
      <c r="BC38" s="46">
        <f t="shared" si="11"/>
        <v>2</v>
      </c>
      <c r="BD38" s="46">
        <f t="shared" si="12"/>
        <v>3</v>
      </c>
      <c r="BE38" s="46">
        <f t="shared" si="13"/>
        <v>1</v>
      </c>
      <c r="BF38" s="47">
        <f t="shared" si="14"/>
        <v>3</v>
      </c>
      <c r="BG38" s="23"/>
      <c r="BH38" s="34">
        <f t="shared" si="15"/>
        <v>0.28124999999999994</v>
      </c>
      <c r="BI38" s="42">
        <f t="shared" si="16"/>
        <v>22.4</v>
      </c>
      <c r="BJ38" s="43">
        <f t="shared" si="17"/>
        <v>25.5</v>
      </c>
      <c r="BK38" s="43">
        <f t="shared" si="18"/>
        <v>24.8</v>
      </c>
      <c r="BL38" s="43">
        <f t="shared" si="19"/>
        <v>24.8</v>
      </c>
      <c r="BM38" s="43">
        <f t="shared" si="20"/>
        <v>27.6</v>
      </c>
      <c r="BN38" s="43">
        <f t="shared" si="21"/>
        <v>26.4</v>
      </c>
      <c r="BO38" s="44">
        <f t="shared" si="22"/>
        <v>28.3</v>
      </c>
      <c r="BP38" s="23"/>
      <c r="BQ38" s="34">
        <f t="shared" si="23"/>
        <v>0.28124999999999994</v>
      </c>
      <c r="BR38" s="42" t="str">
        <f t="shared" si="24"/>
        <v/>
      </c>
      <c r="BS38" s="43">
        <f t="shared" si="25"/>
        <v>31.1</v>
      </c>
      <c r="BT38" s="43" t="str">
        <f t="shared" si="26"/>
        <v/>
      </c>
      <c r="BU38" s="43" t="str">
        <f t="shared" si="27"/>
        <v/>
      </c>
      <c r="BV38" s="43" t="str">
        <f t="shared" si="28"/>
        <v/>
      </c>
      <c r="BW38" s="43" t="str">
        <f t="shared" si="29"/>
        <v/>
      </c>
      <c r="BX38" s="44" t="str">
        <f t="shared" si="30"/>
        <v/>
      </c>
      <c r="BZ38" s="41">
        <f t="shared" si="45"/>
        <v>25.685714285714287</v>
      </c>
      <c r="CA38" s="327">
        <f t="shared" si="31"/>
        <v>31.1</v>
      </c>
      <c r="CB38" s="329">
        <f t="shared" si="72"/>
        <v>30</v>
      </c>
      <c r="CD38" s="689">
        <f t="shared" si="32"/>
        <v>0</v>
      </c>
      <c r="CE38" s="690">
        <f t="shared" si="33"/>
        <v>2</v>
      </c>
      <c r="CF38" s="690">
        <f t="shared" si="34"/>
        <v>1</v>
      </c>
      <c r="CG38" s="690">
        <f t="shared" si="35"/>
        <v>0</v>
      </c>
      <c r="CH38" s="690">
        <f t="shared" si="36"/>
        <v>0</v>
      </c>
      <c r="CI38" s="690">
        <f t="shared" si="37"/>
        <v>0</v>
      </c>
      <c r="CJ38" s="691">
        <f t="shared" si="38"/>
        <v>1</v>
      </c>
      <c r="CK38" s="702">
        <f t="shared" si="46"/>
        <v>12.121212121212121</v>
      </c>
      <c r="CM38" s="42">
        <f t="shared" si="47"/>
        <v>179.2</v>
      </c>
      <c r="CN38" s="43">
        <f t="shared" si="73"/>
        <v>280.5</v>
      </c>
      <c r="CO38" s="43">
        <f t="shared" si="74"/>
        <v>124</v>
      </c>
      <c r="CP38" s="43">
        <f t="shared" si="75"/>
        <v>49.6</v>
      </c>
      <c r="CQ38" s="43">
        <f t="shared" si="76"/>
        <v>82.800000000000011</v>
      </c>
      <c r="CR38" s="43">
        <f t="shared" si="77"/>
        <v>26.4</v>
      </c>
      <c r="CS38" s="44">
        <f t="shared" si="78"/>
        <v>84.9</v>
      </c>
      <c r="CU38" s="386">
        <f>SUM(SUMIF($AZ$8:$BF$8, {"NON";"NEUT"}, AZ38:BF38))/config!$AC$16</f>
        <v>5.8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4.8</v>
      </c>
      <c r="DA38" s="43">
        <f>SUM(SUM(F42:G42)*$CY$108, SUM(F149:G149)*$CY$109, SUM(F256:G256)*$CY$110, SUM(F363:G363)*$CY$111, SUM(F470:G470)*$CY$112, SUM(F577:G577)*$CY$113, SUM(F684:G684)*$CY$114)/config!$AC$16</f>
        <v>1</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18.181818181818183</v>
      </c>
      <c r="DH38" s="32">
        <f t="shared" si="51"/>
        <v>20</v>
      </c>
      <c r="DI38" s="32">
        <f t="shared" si="52"/>
        <v>0</v>
      </c>
      <c r="DJ38" s="32">
        <f t="shared" si="53"/>
        <v>0</v>
      </c>
      <c r="DK38" s="32">
        <f t="shared" si="54"/>
        <v>0</v>
      </c>
      <c r="DL38" s="679">
        <f t="shared" si="55"/>
        <v>33.333333333333329</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2</v>
      </c>
      <c r="DX38" s="709">
        <f t="shared" si="65"/>
        <v>1</v>
      </c>
      <c r="DY38" s="709">
        <f t="shared" si="66"/>
        <v>0</v>
      </c>
      <c r="DZ38" s="709">
        <f t="shared" si="67"/>
        <v>0</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1</v>
      </c>
      <c r="D39" s="148">
        <v>2</v>
      </c>
      <c r="E39" s="148">
        <v>0</v>
      </c>
      <c r="F39" s="148">
        <v>0</v>
      </c>
      <c r="G39" s="148">
        <v>0</v>
      </c>
      <c r="H39" s="148">
        <v>0</v>
      </c>
      <c r="I39" s="148">
        <v>0</v>
      </c>
      <c r="J39" s="148">
        <v>0</v>
      </c>
      <c r="K39" s="148">
        <v>0</v>
      </c>
      <c r="L39" s="148">
        <v>0</v>
      </c>
      <c r="M39" s="512"/>
      <c r="N39" s="527" t="s">
        <v>48</v>
      </c>
      <c r="O39" s="738">
        <v>0</v>
      </c>
      <c r="P39" s="739">
        <v>0</v>
      </c>
      <c r="Q39" s="739">
        <v>1</v>
      </c>
      <c r="R39" s="739">
        <v>1</v>
      </c>
      <c r="S39" s="739">
        <v>0</v>
      </c>
      <c r="T39" s="739">
        <v>1</v>
      </c>
      <c r="U39" s="739">
        <v>0</v>
      </c>
      <c r="V39" s="739">
        <v>0</v>
      </c>
      <c r="W39" s="739">
        <v>0</v>
      </c>
      <c r="X39" s="739">
        <v>0</v>
      </c>
      <c r="Y39" s="739">
        <v>0</v>
      </c>
      <c r="Z39" s="739">
        <v>0</v>
      </c>
      <c r="AA39" s="739">
        <v>0</v>
      </c>
      <c r="AB39" s="739">
        <v>0</v>
      </c>
      <c r="AC39" s="151">
        <v>24.6</v>
      </c>
      <c r="AD39" s="149" t="s">
        <v>24</v>
      </c>
      <c r="AE39" s="148">
        <v>1</v>
      </c>
      <c r="AF39" s="149">
        <v>33.333333333333329</v>
      </c>
      <c r="AG39" s="148">
        <v>0</v>
      </c>
      <c r="AH39" s="149">
        <v>0</v>
      </c>
      <c r="AI39" s="148">
        <v>0</v>
      </c>
      <c r="AJ39" s="501">
        <v>0</v>
      </c>
      <c r="AP39" s="316">
        <f t="shared" si="42"/>
        <v>3</v>
      </c>
      <c r="AR39" s="34">
        <f t="shared" si="43"/>
        <v>0.29166666666666663</v>
      </c>
      <c r="AS39" s="48">
        <f>SUM(C43,C150,C257,C364,C471,C578,C685)/config!$AC$13</f>
        <v>0.7142857142857143</v>
      </c>
      <c r="AT39" s="49">
        <f>SUM(D43:E43,D150:E150,D257:E257,D364:E364,D471:E471,D578:E578,D685:E685)/config!$AC$13</f>
        <v>5</v>
      </c>
      <c r="AU39" s="49">
        <f>SUM(F43:G43,F150:G150,F257:G257,F364:G364,F471:G471,F578:G578,F685:G685)/config!$AC$13</f>
        <v>0.42857142857142855</v>
      </c>
      <c r="AV39" s="49">
        <f>SUM(H43,H150,H257,H364,H471,H578,H685)/config!$AC$13</f>
        <v>0</v>
      </c>
      <c r="AW39" s="50">
        <f>SUM(I43:L43,I150:L150,I257:L257,I364:L364,I471:L471,I578:L578,I685:L685)/config!$AC$13</f>
        <v>0</v>
      </c>
      <c r="AY39" s="34">
        <f t="shared" si="44"/>
        <v>0.29166666666666663</v>
      </c>
      <c r="AZ39" s="51">
        <f t="shared" si="8"/>
        <v>7</v>
      </c>
      <c r="BA39" s="52">
        <f t="shared" si="9"/>
        <v>10</v>
      </c>
      <c r="BB39" s="52">
        <f t="shared" si="10"/>
        <v>8</v>
      </c>
      <c r="BC39" s="52">
        <f t="shared" si="11"/>
        <v>4</v>
      </c>
      <c r="BD39" s="52">
        <f t="shared" si="12"/>
        <v>2</v>
      </c>
      <c r="BE39" s="52">
        <f t="shared" si="13"/>
        <v>0</v>
      </c>
      <c r="BF39" s="53">
        <f t="shared" si="14"/>
        <v>12</v>
      </c>
      <c r="BG39" s="23"/>
      <c r="BH39" s="34">
        <f t="shared" si="15"/>
        <v>0.29166666666666663</v>
      </c>
      <c r="BI39" s="48">
        <f t="shared" si="16"/>
        <v>28</v>
      </c>
      <c r="BJ39" s="49">
        <f t="shared" si="17"/>
        <v>28</v>
      </c>
      <c r="BK39" s="49">
        <f t="shared" si="18"/>
        <v>25.2</v>
      </c>
      <c r="BL39" s="49">
        <f t="shared" si="19"/>
        <v>29.2</v>
      </c>
      <c r="BM39" s="49">
        <f t="shared" si="20"/>
        <v>20.7</v>
      </c>
      <c r="BN39" s="49" t="str">
        <f t="shared" si="21"/>
        <v/>
      </c>
      <c r="BO39" s="50">
        <f t="shared" si="22"/>
        <v>26.5</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f t="shared" si="30"/>
        <v>30.8</v>
      </c>
      <c r="BZ39" s="41">
        <f t="shared" si="45"/>
        <v>26.266666666666666</v>
      </c>
      <c r="CA39" s="327">
        <f t="shared" si="31"/>
        <v>30.8</v>
      </c>
      <c r="CB39" s="329">
        <f t="shared" si="72"/>
        <v>30</v>
      </c>
      <c r="CD39" s="692">
        <f t="shared" si="32"/>
        <v>2</v>
      </c>
      <c r="CE39" s="693">
        <f t="shared" si="33"/>
        <v>4</v>
      </c>
      <c r="CF39" s="693">
        <f t="shared" si="34"/>
        <v>1</v>
      </c>
      <c r="CG39" s="693">
        <f t="shared" si="35"/>
        <v>1</v>
      </c>
      <c r="CH39" s="693">
        <f t="shared" si="36"/>
        <v>0</v>
      </c>
      <c r="CI39" s="693">
        <f t="shared" si="37"/>
        <v>0</v>
      </c>
      <c r="CJ39" s="694">
        <f t="shared" si="38"/>
        <v>2</v>
      </c>
      <c r="CK39" s="702">
        <f t="shared" si="46"/>
        <v>23.255813953488371</v>
      </c>
      <c r="CM39" s="48">
        <f t="shared" si="47"/>
        <v>196</v>
      </c>
      <c r="CN39" s="49">
        <f t="shared" si="73"/>
        <v>280</v>
      </c>
      <c r="CO39" s="49">
        <f t="shared" si="74"/>
        <v>201.6</v>
      </c>
      <c r="CP39" s="49">
        <f t="shared" si="75"/>
        <v>116.8</v>
      </c>
      <c r="CQ39" s="49">
        <f t="shared" si="76"/>
        <v>41.4</v>
      </c>
      <c r="CR39" s="49" t="str">
        <f t="shared" si="77"/>
        <v/>
      </c>
      <c r="CS39" s="50">
        <f t="shared" si="78"/>
        <v>318</v>
      </c>
      <c r="CU39" s="386">
        <f>SUM(SUMIF($AZ$8:$BF$8, {"NON";"NEUT"}, AZ39:BF39))/config!$AC$16</f>
        <v>8.1999999999999993</v>
      </c>
      <c r="CV39" s="387">
        <f t="shared" si="48"/>
        <v>0.29166666666666663</v>
      </c>
      <c r="CY39" s="48">
        <f>SUM(C43*$CY$108, C150*$CY$109, C257*$CY$110, C364*$CY$111, C471*$CY$112, C578*$CY$113, C685*$CY$114)/config!$AC$16</f>
        <v>1</v>
      </c>
      <c r="CZ39" s="49">
        <f>SUM(SUM(D43:E43)*$CY$108, SUM(D150:E150)*$CY$109, SUM(D257:E257)*$CY$110, SUM(D364:E364)*$CY$111, SUM(D471:E471)*$CY$112, SUM(D578:E578)*$CY$113, SUM(D685:E685)*$CY$114)/config!$AC$16</f>
        <v>6.6</v>
      </c>
      <c r="DA39" s="49">
        <f>SUM(SUM(F43:G43)*$CY$108, SUM(F150:G150)*$CY$109, SUM(F257:G257)*$CY$110, SUM(F364:G364)*$CY$111, SUM(F471:G471)*$CY$112, SUM(F578:G578)*$CY$113, SUM(F685:G685)*$CY$114)/config!$AC$16</f>
        <v>0.6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28.571428571428569</v>
      </c>
      <c r="DG39" s="32">
        <f t="shared" si="50"/>
        <v>40</v>
      </c>
      <c r="DH39" s="32">
        <f t="shared" si="51"/>
        <v>12.5</v>
      </c>
      <c r="DI39" s="32">
        <f t="shared" si="52"/>
        <v>25</v>
      </c>
      <c r="DJ39" s="32">
        <f t="shared" si="53"/>
        <v>0</v>
      </c>
      <c r="DK39" s="32" t="str">
        <f t="shared" si="54"/>
        <v/>
      </c>
      <c r="DL39" s="679">
        <f t="shared" si="55"/>
        <v>16.666666666666664</v>
      </c>
      <c r="DN39" s="11">
        <f t="shared" si="56"/>
        <v>0</v>
      </c>
      <c r="DO39" s="11">
        <f t="shared" si="57"/>
        <v>1</v>
      </c>
      <c r="DP39" s="11">
        <f t="shared" si="58"/>
        <v>0</v>
      </c>
      <c r="DQ39" s="11">
        <f t="shared" si="59"/>
        <v>0</v>
      </c>
      <c r="DR39" s="11">
        <f t="shared" si="60"/>
        <v>0</v>
      </c>
      <c r="DS39" s="11">
        <f t="shared" si="61"/>
        <v>0</v>
      </c>
      <c r="DT39" s="11">
        <f t="shared" si="62"/>
        <v>1</v>
      </c>
      <c r="DV39" s="709">
        <f t="shared" si="63"/>
        <v>2</v>
      </c>
      <c r="DW39" s="709">
        <f t="shared" si="64"/>
        <v>3</v>
      </c>
      <c r="DX39" s="709">
        <f t="shared" si="65"/>
        <v>1</v>
      </c>
      <c r="DY39" s="709">
        <f t="shared" si="66"/>
        <v>1</v>
      </c>
      <c r="DZ39" s="709">
        <f t="shared" si="67"/>
        <v>0</v>
      </c>
      <c r="EA39" s="709">
        <f t="shared" si="68"/>
        <v>0</v>
      </c>
      <c r="EB39" s="709">
        <f t="shared" si="69"/>
        <v>1</v>
      </c>
      <c r="ED39" s="710"/>
      <c r="EE39" s="710"/>
      <c r="EF39" s="710"/>
      <c r="EG39" s="710"/>
      <c r="EH39" s="710"/>
      <c r="EI39" s="710"/>
      <c r="EJ39" s="710"/>
      <c r="EL39" s="710"/>
      <c r="EM39" s="710"/>
      <c r="EN39" s="710"/>
      <c r="EO39" s="710"/>
      <c r="EP39" s="710"/>
      <c r="EQ39" s="710"/>
      <c r="ER39" s="710"/>
    </row>
    <row r="40" spans="1:148" ht="15" x14ac:dyDescent="0.25">
      <c r="A40" s="154" t="s">
        <v>79</v>
      </c>
      <c r="B40" s="500">
        <v>5</v>
      </c>
      <c r="C40" s="148">
        <v>0</v>
      </c>
      <c r="D40" s="148">
        <v>4</v>
      </c>
      <c r="E40" s="148">
        <v>0</v>
      </c>
      <c r="F40" s="148">
        <v>1</v>
      </c>
      <c r="G40" s="148">
        <v>0</v>
      </c>
      <c r="H40" s="148">
        <v>0</v>
      </c>
      <c r="I40" s="148">
        <v>0</v>
      </c>
      <c r="J40" s="148">
        <v>0</v>
      </c>
      <c r="K40" s="148">
        <v>0</v>
      </c>
      <c r="L40" s="148">
        <v>0</v>
      </c>
      <c r="M40" s="512"/>
      <c r="N40" s="527" t="s">
        <v>79</v>
      </c>
      <c r="O40" s="733">
        <v>0</v>
      </c>
      <c r="P40" s="734">
        <v>0</v>
      </c>
      <c r="Q40" s="734">
        <v>1</v>
      </c>
      <c r="R40" s="734">
        <v>2</v>
      </c>
      <c r="S40" s="734">
        <v>2</v>
      </c>
      <c r="T40" s="734">
        <v>0</v>
      </c>
      <c r="U40" s="734">
        <v>0</v>
      </c>
      <c r="V40" s="734">
        <v>0</v>
      </c>
      <c r="W40" s="734">
        <v>0</v>
      </c>
      <c r="X40" s="734">
        <v>0</v>
      </c>
      <c r="Y40" s="734">
        <v>0</v>
      </c>
      <c r="Z40" s="734">
        <v>0</v>
      </c>
      <c r="AA40" s="734">
        <v>0</v>
      </c>
      <c r="AB40" s="734">
        <v>0</v>
      </c>
      <c r="AC40" s="149">
        <v>23.4</v>
      </c>
      <c r="AD40" s="149" t="s">
        <v>24</v>
      </c>
      <c r="AE40" s="148">
        <v>0</v>
      </c>
      <c r="AF40" s="149">
        <v>0</v>
      </c>
      <c r="AG40" s="148">
        <v>0</v>
      </c>
      <c r="AH40" s="149">
        <v>0</v>
      </c>
      <c r="AI40" s="148">
        <v>0</v>
      </c>
      <c r="AJ40" s="501">
        <v>0</v>
      </c>
      <c r="AP40" s="316">
        <f t="shared" si="42"/>
        <v>4</v>
      </c>
      <c r="AR40" s="34">
        <f t="shared" si="43"/>
        <v>0.30208333333333331</v>
      </c>
      <c r="AS40" s="42">
        <f>SUM(C44,C151,C258,C365,C472,C579,C686)/config!$AC$13</f>
        <v>0.14285714285714285</v>
      </c>
      <c r="AT40" s="43">
        <f>SUM(D44:E44,D151:E151,D258:E258,D365:E365,D472:E472,D579:E579,D686:E686)/config!$AC$13</f>
        <v>4</v>
      </c>
      <c r="AU40" s="43">
        <f>SUM(F44:G44,F151:G151,F258:G258,F365:G365,F472:G472,F579:G579,F686:G686)/config!$AC$13</f>
        <v>0.5714285714285714</v>
      </c>
      <c r="AV40" s="43">
        <f>SUM(H44,H151,H258,H365,H472,H579,H686)/config!$AC$13</f>
        <v>0</v>
      </c>
      <c r="AW40" s="44">
        <f>SUM(I44:L44,I151:L151,I258:L258,I365:L365,I472:L472,I579:L579,I686:L686)/config!$AC$13</f>
        <v>0</v>
      </c>
      <c r="AY40" s="34">
        <f t="shared" si="44"/>
        <v>0.30208333333333331</v>
      </c>
      <c r="AZ40" s="45">
        <f t="shared" si="8"/>
        <v>8</v>
      </c>
      <c r="BA40" s="46">
        <f t="shared" si="9"/>
        <v>3</v>
      </c>
      <c r="BB40" s="46">
        <f t="shared" si="10"/>
        <v>7</v>
      </c>
      <c r="BC40" s="46">
        <f t="shared" si="11"/>
        <v>4</v>
      </c>
      <c r="BD40" s="46">
        <f t="shared" si="12"/>
        <v>3</v>
      </c>
      <c r="BE40" s="46">
        <f t="shared" si="13"/>
        <v>2</v>
      </c>
      <c r="BF40" s="47">
        <f t="shared" si="14"/>
        <v>6</v>
      </c>
      <c r="BG40" s="23"/>
      <c r="BH40" s="34">
        <f t="shared" si="15"/>
        <v>0.30208333333333331</v>
      </c>
      <c r="BI40" s="42">
        <f t="shared" si="16"/>
        <v>24.9</v>
      </c>
      <c r="BJ40" s="43">
        <f t="shared" si="17"/>
        <v>25.3</v>
      </c>
      <c r="BK40" s="43">
        <f t="shared" si="18"/>
        <v>27.2</v>
      </c>
      <c r="BL40" s="43">
        <f t="shared" si="19"/>
        <v>21.8</v>
      </c>
      <c r="BM40" s="43">
        <f t="shared" si="20"/>
        <v>26.6</v>
      </c>
      <c r="BN40" s="43">
        <f t="shared" si="21"/>
        <v>29.2</v>
      </c>
      <c r="BO40" s="44">
        <f t="shared" si="22"/>
        <v>27.6</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26.085714285714285</v>
      </c>
      <c r="CA40" s="327" t="e">
        <f t="shared" si="31"/>
        <v>#N/A</v>
      </c>
      <c r="CB40" s="329">
        <f t="shared" si="72"/>
        <v>30</v>
      </c>
      <c r="CD40" s="689">
        <f t="shared" si="32"/>
        <v>1</v>
      </c>
      <c r="CE40" s="690">
        <f t="shared" si="33"/>
        <v>0</v>
      </c>
      <c r="CF40" s="690">
        <f t="shared" si="34"/>
        <v>2</v>
      </c>
      <c r="CG40" s="690">
        <f t="shared" si="35"/>
        <v>0</v>
      </c>
      <c r="CH40" s="690">
        <f t="shared" si="36"/>
        <v>1</v>
      </c>
      <c r="CI40" s="690">
        <f t="shared" si="37"/>
        <v>0</v>
      </c>
      <c r="CJ40" s="691">
        <f t="shared" si="38"/>
        <v>2</v>
      </c>
      <c r="CK40" s="702">
        <f t="shared" si="46"/>
        <v>18.181818181818183</v>
      </c>
      <c r="CM40" s="42">
        <f t="shared" si="47"/>
        <v>199.2</v>
      </c>
      <c r="CN40" s="43">
        <f t="shared" si="73"/>
        <v>75.900000000000006</v>
      </c>
      <c r="CO40" s="43">
        <f t="shared" si="74"/>
        <v>190.4</v>
      </c>
      <c r="CP40" s="43">
        <f t="shared" si="75"/>
        <v>87.2</v>
      </c>
      <c r="CQ40" s="43">
        <f t="shared" si="76"/>
        <v>79.800000000000011</v>
      </c>
      <c r="CR40" s="43">
        <f t="shared" si="77"/>
        <v>58.4</v>
      </c>
      <c r="CS40" s="44">
        <f t="shared" si="78"/>
        <v>165.60000000000002</v>
      </c>
      <c r="CU40" s="386">
        <f>SUM(SUMIF($AZ$8:$BF$8, {"NON";"NEUT"}, AZ40:BF40))/config!$AC$16</f>
        <v>5.6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4.5999999999999996</v>
      </c>
      <c r="DA40" s="43">
        <f>SUM(SUM(F44:G44)*$CY$108, SUM(F151:G151)*$CY$109, SUM(F258:G258)*$CY$110, SUM(F365:G365)*$CY$111, SUM(F472:G472)*$CY$112, SUM(F579:G579)*$CY$113, SUM(F686:G686)*$CY$114)/config!$AC$16</f>
        <v>0.8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12.5</v>
      </c>
      <c r="DG40" s="32">
        <f t="shared" si="50"/>
        <v>0</v>
      </c>
      <c r="DH40" s="32">
        <f t="shared" si="51"/>
        <v>28.571428571428569</v>
      </c>
      <c r="DI40" s="32">
        <f t="shared" si="52"/>
        <v>0</v>
      </c>
      <c r="DJ40" s="32">
        <f t="shared" si="53"/>
        <v>33.333333333333329</v>
      </c>
      <c r="DK40" s="32">
        <f t="shared" si="54"/>
        <v>0</v>
      </c>
      <c r="DL40" s="679">
        <f t="shared" si="55"/>
        <v>33.333333333333329</v>
      </c>
      <c r="DN40" s="11">
        <f t="shared" si="56"/>
        <v>1</v>
      </c>
      <c r="DO40" s="11">
        <f t="shared" si="57"/>
        <v>0</v>
      </c>
      <c r="DP40" s="11">
        <f t="shared" si="58"/>
        <v>0</v>
      </c>
      <c r="DQ40" s="11">
        <f t="shared" si="59"/>
        <v>0</v>
      </c>
      <c r="DR40" s="11">
        <f t="shared" si="60"/>
        <v>0</v>
      </c>
      <c r="DS40" s="11">
        <f t="shared" si="61"/>
        <v>0</v>
      </c>
      <c r="DT40" s="11">
        <f t="shared" si="62"/>
        <v>1</v>
      </c>
      <c r="DV40" s="709">
        <f t="shared" si="63"/>
        <v>0</v>
      </c>
      <c r="DW40" s="709">
        <f t="shared" si="64"/>
        <v>0</v>
      </c>
      <c r="DX40" s="709">
        <f t="shared" si="65"/>
        <v>2</v>
      </c>
      <c r="DY40" s="709">
        <f t="shared" si="66"/>
        <v>0</v>
      </c>
      <c r="DZ40" s="709">
        <f t="shared" si="67"/>
        <v>1</v>
      </c>
      <c r="EA40" s="709">
        <f t="shared" si="68"/>
        <v>0</v>
      </c>
      <c r="EB40" s="709">
        <f t="shared" si="69"/>
        <v>1</v>
      </c>
      <c r="ED40" s="710"/>
      <c r="EE40" s="710"/>
      <c r="EF40" s="710"/>
      <c r="EG40" s="710"/>
      <c r="EH40" s="710"/>
      <c r="EI40" s="710"/>
      <c r="EJ40" s="710"/>
      <c r="EL40" s="710"/>
      <c r="EM40" s="710"/>
      <c r="EN40" s="710"/>
      <c r="EO40" s="710"/>
      <c r="EP40" s="710"/>
      <c r="EQ40" s="710"/>
      <c r="ER40" s="710"/>
    </row>
    <row r="41" spans="1:148" ht="15" x14ac:dyDescent="0.25">
      <c r="A41" s="154" t="s">
        <v>80</v>
      </c>
      <c r="B41" s="500">
        <v>4</v>
      </c>
      <c r="C41" s="148">
        <v>0</v>
      </c>
      <c r="D41" s="148">
        <v>4</v>
      </c>
      <c r="E41" s="148">
        <v>0</v>
      </c>
      <c r="F41" s="148">
        <v>0</v>
      </c>
      <c r="G41" s="148">
        <v>0</v>
      </c>
      <c r="H41" s="148">
        <v>0</v>
      </c>
      <c r="I41" s="148">
        <v>0</v>
      </c>
      <c r="J41" s="148">
        <v>0</v>
      </c>
      <c r="K41" s="148">
        <v>0</v>
      </c>
      <c r="L41" s="148">
        <v>0</v>
      </c>
      <c r="M41" s="512"/>
      <c r="N41" s="527" t="s">
        <v>80</v>
      </c>
      <c r="O41" s="733">
        <v>0</v>
      </c>
      <c r="P41" s="734">
        <v>0</v>
      </c>
      <c r="Q41" s="734">
        <v>1</v>
      </c>
      <c r="R41" s="734">
        <v>0</v>
      </c>
      <c r="S41" s="734">
        <v>1</v>
      </c>
      <c r="T41" s="734">
        <v>2</v>
      </c>
      <c r="U41" s="734">
        <v>0</v>
      </c>
      <c r="V41" s="734">
        <v>0</v>
      </c>
      <c r="W41" s="734">
        <v>0</v>
      </c>
      <c r="X41" s="734">
        <v>0</v>
      </c>
      <c r="Y41" s="734">
        <v>0</v>
      </c>
      <c r="Z41" s="734">
        <v>0</v>
      </c>
      <c r="AA41" s="734">
        <v>0</v>
      </c>
      <c r="AB41" s="734">
        <v>0</v>
      </c>
      <c r="AC41" s="149">
        <v>27.1</v>
      </c>
      <c r="AD41" s="149" t="s">
        <v>24</v>
      </c>
      <c r="AE41" s="148">
        <v>2</v>
      </c>
      <c r="AF41" s="149">
        <v>50</v>
      </c>
      <c r="AG41" s="148">
        <v>0</v>
      </c>
      <c r="AH41" s="149">
        <v>0</v>
      </c>
      <c r="AI41" s="148">
        <v>0</v>
      </c>
      <c r="AJ41" s="501">
        <v>0</v>
      </c>
      <c r="AP41" s="316">
        <f t="shared" si="42"/>
        <v>2</v>
      </c>
      <c r="AR41" s="34">
        <f t="shared" si="43"/>
        <v>0.3125</v>
      </c>
      <c r="AS41" s="42">
        <f>SUM(C45,C152,C259,C366,C473,C580,C687)/config!$AC$13</f>
        <v>0.14285714285714285</v>
      </c>
      <c r="AT41" s="43">
        <f>SUM(D45:E45,D152:E152,D259:E259,D366:E366,D473:E473,D580:E580,D687:E687)/config!$AC$13</f>
        <v>7.2857142857142856</v>
      </c>
      <c r="AU41" s="43">
        <f>SUM(F45:G45,F152:G152,F259:G259,F366:G366,F473:G473,F580:G580,F687:G687)/config!$AC$13</f>
        <v>0.2857142857142857</v>
      </c>
      <c r="AV41" s="43">
        <f>SUM(H45,H152,H259,H366,H473,H580,H687)/config!$AC$13</f>
        <v>0</v>
      </c>
      <c r="AW41" s="44">
        <f>SUM(I45:L45,I152:L152,I259:L259,I366:L366,I473:L473,I580:L580,I687:L687)/config!$AC$13</f>
        <v>0</v>
      </c>
      <c r="AY41" s="34">
        <f t="shared" si="44"/>
        <v>0.3125</v>
      </c>
      <c r="AZ41" s="45">
        <f t="shared" si="8"/>
        <v>10</v>
      </c>
      <c r="BA41" s="46">
        <f t="shared" si="9"/>
        <v>17</v>
      </c>
      <c r="BB41" s="46">
        <f t="shared" si="10"/>
        <v>10</v>
      </c>
      <c r="BC41" s="46">
        <f t="shared" si="11"/>
        <v>7</v>
      </c>
      <c r="BD41" s="46">
        <f t="shared" si="12"/>
        <v>1</v>
      </c>
      <c r="BE41" s="46">
        <f t="shared" si="13"/>
        <v>1</v>
      </c>
      <c r="BF41" s="47">
        <f t="shared" si="14"/>
        <v>8</v>
      </c>
      <c r="BG41" s="23"/>
      <c r="BH41" s="34">
        <f t="shared" si="15"/>
        <v>0.3125</v>
      </c>
      <c r="BI41" s="42">
        <f t="shared" si="16"/>
        <v>26</v>
      </c>
      <c r="BJ41" s="43">
        <f t="shared" si="17"/>
        <v>25.2</v>
      </c>
      <c r="BK41" s="43">
        <f t="shared" si="18"/>
        <v>28.4</v>
      </c>
      <c r="BL41" s="43">
        <f t="shared" si="19"/>
        <v>29.3</v>
      </c>
      <c r="BM41" s="43">
        <f t="shared" si="20"/>
        <v>27.7</v>
      </c>
      <c r="BN41" s="43">
        <f t="shared" si="21"/>
        <v>27.5</v>
      </c>
      <c r="BO41" s="44">
        <f t="shared" si="22"/>
        <v>29.1</v>
      </c>
      <c r="BP41" s="23"/>
      <c r="BQ41" s="34">
        <f t="shared" si="23"/>
        <v>0.3125</v>
      </c>
      <c r="BR41" s="42" t="str">
        <f t="shared" si="24"/>
        <v/>
      </c>
      <c r="BS41" s="43">
        <f t="shared" si="25"/>
        <v>29.9</v>
      </c>
      <c r="BT41" s="43" t="str">
        <f t="shared" si="26"/>
        <v/>
      </c>
      <c r="BU41" s="43" t="str">
        <f t="shared" si="27"/>
        <v/>
      </c>
      <c r="BV41" s="43" t="str">
        <f t="shared" si="28"/>
        <v/>
      </c>
      <c r="BW41" s="43" t="str">
        <f t="shared" si="29"/>
        <v/>
      </c>
      <c r="BX41" s="44" t="str">
        <f t="shared" si="30"/>
        <v/>
      </c>
      <c r="BZ41" s="41">
        <f t="shared" si="45"/>
        <v>27.599999999999998</v>
      </c>
      <c r="CA41" s="327">
        <f t="shared" si="31"/>
        <v>29.9</v>
      </c>
      <c r="CB41" s="329">
        <f t="shared" si="72"/>
        <v>30</v>
      </c>
      <c r="CD41" s="689">
        <f t="shared" si="32"/>
        <v>3</v>
      </c>
      <c r="CE41" s="690">
        <f t="shared" si="33"/>
        <v>2</v>
      </c>
      <c r="CF41" s="690">
        <f t="shared" si="34"/>
        <v>6</v>
      </c>
      <c r="CG41" s="690">
        <f t="shared" si="35"/>
        <v>3</v>
      </c>
      <c r="CH41" s="690">
        <f t="shared" si="36"/>
        <v>0</v>
      </c>
      <c r="CI41" s="690">
        <f t="shared" si="37"/>
        <v>0</v>
      </c>
      <c r="CJ41" s="691">
        <f t="shared" si="38"/>
        <v>3</v>
      </c>
      <c r="CK41" s="702">
        <f t="shared" si="46"/>
        <v>31.481481481481481</v>
      </c>
      <c r="CM41" s="42">
        <f t="shared" si="47"/>
        <v>260</v>
      </c>
      <c r="CN41" s="43">
        <f t="shared" si="73"/>
        <v>428.4</v>
      </c>
      <c r="CO41" s="43">
        <f t="shared" si="74"/>
        <v>284</v>
      </c>
      <c r="CP41" s="43">
        <f t="shared" si="75"/>
        <v>205.1</v>
      </c>
      <c r="CQ41" s="43">
        <f t="shared" si="76"/>
        <v>27.7</v>
      </c>
      <c r="CR41" s="43">
        <f t="shared" si="77"/>
        <v>27.5</v>
      </c>
      <c r="CS41" s="44">
        <f t="shared" si="78"/>
        <v>232.8</v>
      </c>
      <c r="CU41" s="386">
        <f>SUM(SUMIF($AZ$8:$BF$8, {"NON";"NEUT"}, AZ41:BF41))/config!$AC$16</f>
        <v>10.4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9.8000000000000007</v>
      </c>
      <c r="DA41" s="43">
        <f>SUM(SUM(F45:G45)*$CY$108, SUM(F152:G152)*$CY$109, SUM(F259:G259)*$CY$110, SUM(F366:G366)*$CY$111, SUM(F473:G473)*$CY$112, SUM(F580:G580)*$CY$113, SUM(F687:G687)*$CY$114)/config!$AC$16</f>
        <v>0.4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30</v>
      </c>
      <c r="DG41" s="32">
        <f t="shared" si="50"/>
        <v>11.76470588235294</v>
      </c>
      <c r="DH41" s="32">
        <f t="shared" si="51"/>
        <v>60</v>
      </c>
      <c r="DI41" s="32">
        <f t="shared" si="52"/>
        <v>42.857142857142854</v>
      </c>
      <c r="DJ41" s="32">
        <f t="shared" si="53"/>
        <v>0</v>
      </c>
      <c r="DK41" s="32">
        <f t="shared" si="54"/>
        <v>0</v>
      </c>
      <c r="DL41" s="679">
        <f t="shared" si="55"/>
        <v>37.5</v>
      </c>
      <c r="DN41" s="11">
        <f t="shared" si="56"/>
        <v>0</v>
      </c>
      <c r="DO41" s="11">
        <f t="shared" si="57"/>
        <v>0</v>
      </c>
      <c r="DP41" s="11">
        <f t="shared" si="58"/>
        <v>0</v>
      </c>
      <c r="DQ41" s="11">
        <f t="shared" si="59"/>
        <v>1</v>
      </c>
      <c r="DR41" s="11">
        <f t="shared" si="60"/>
        <v>0</v>
      </c>
      <c r="DS41" s="11">
        <f t="shared" si="61"/>
        <v>0</v>
      </c>
      <c r="DT41" s="11">
        <f t="shared" si="62"/>
        <v>0</v>
      </c>
      <c r="DV41" s="709">
        <f t="shared" si="63"/>
        <v>3</v>
      </c>
      <c r="DW41" s="709">
        <f t="shared" si="64"/>
        <v>2</v>
      </c>
      <c r="DX41" s="709">
        <f t="shared" si="65"/>
        <v>6</v>
      </c>
      <c r="DY41" s="709">
        <f t="shared" si="66"/>
        <v>2</v>
      </c>
      <c r="DZ41" s="709">
        <f t="shared" si="67"/>
        <v>0</v>
      </c>
      <c r="EA41" s="709">
        <f t="shared" si="68"/>
        <v>0</v>
      </c>
      <c r="EB41" s="709">
        <f t="shared" si="69"/>
        <v>3</v>
      </c>
      <c r="ED41" s="710"/>
      <c r="EE41" s="710"/>
      <c r="EF41" s="710"/>
      <c r="EG41" s="710"/>
      <c r="EH41" s="710"/>
      <c r="EI41" s="710"/>
      <c r="EJ41" s="710"/>
      <c r="EL41" s="710"/>
      <c r="EM41" s="710"/>
      <c r="EN41" s="710"/>
      <c r="EO41" s="710"/>
      <c r="EP41" s="710"/>
      <c r="EQ41" s="710"/>
      <c r="ER41" s="710"/>
    </row>
    <row r="42" spans="1:148" ht="15.75" thickBot="1" x14ac:dyDescent="0.3">
      <c r="A42" s="154" t="s">
        <v>81</v>
      </c>
      <c r="B42" s="502">
        <v>8</v>
      </c>
      <c r="C42" s="152">
        <v>0</v>
      </c>
      <c r="D42" s="152">
        <v>7</v>
      </c>
      <c r="E42" s="152">
        <v>0</v>
      </c>
      <c r="F42" s="152">
        <v>1</v>
      </c>
      <c r="G42" s="152">
        <v>0</v>
      </c>
      <c r="H42" s="152">
        <v>0</v>
      </c>
      <c r="I42" s="152">
        <v>0</v>
      </c>
      <c r="J42" s="152">
        <v>0</v>
      </c>
      <c r="K42" s="152">
        <v>0</v>
      </c>
      <c r="L42" s="152">
        <v>0</v>
      </c>
      <c r="M42" s="513"/>
      <c r="N42" s="527" t="s">
        <v>81</v>
      </c>
      <c r="O42" s="735">
        <v>0</v>
      </c>
      <c r="P42" s="736">
        <v>1</v>
      </c>
      <c r="Q42" s="736">
        <v>1</v>
      </c>
      <c r="R42" s="736">
        <v>4</v>
      </c>
      <c r="S42" s="736">
        <v>2</v>
      </c>
      <c r="T42" s="736">
        <v>0</v>
      </c>
      <c r="U42" s="736">
        <v>0</v>
      </c>
      <c r="V42" s="736">
        <v>0</v>
      </c>
      <c r="W42" s="736">
        <v>0</v>
      </c>
      <c r="X42" s="736">
        <v>0</v>
      </c>
      <c r="Y42" s="736">
        <v>0</v>
      </c>
      <c r="Z42" s="736">
        <v>0</v>
      </c>
      <c r="AA42" s="736">
        <v>0</v>
      </c>
      <c r="AB42" s="736">
        <v>0</v>
      </c>
      <c r="AC42" s="153">
        <v>22.4</v>
      </c>
      <c r="AD42" s="153" t="s">
        <v>24</v>
      </c>
      <c r="AE42" s="152">
        <v>0</v>
      </c>
      <c r="AF42" s="153">
        <v>0</v>
      </c>
      <c r="AG42" s="152">
        <v>0</v>
      </c>
      <c r="AH42" s="153">
        <v>0</v>
      </c>
      <c r="AI42" s="152">
        <v>0</v>
      </c>
      <c r="AJ42" s="503">
        <v>0</v>
      </c>
      <c r="AP42" s="316">
        <f t="shared" si="42"/>
        <v>1</v>
      </c>
      <c r="AR42" s="34">
        <f t="shared" si="43"/>
        <v>0.32291666666666669</v>
      </c>
      <c r="AS42" s="42">
        <f>SUM(C46,C153,C260,C367,C474,C581,C688)/config!$AC$13</f>
        <v>0.2857142857142857</v>
      </c>
      <c r="AT42" s="43">
        <f>SUM(D46:E46,D153:E153,D260:E260,D367:E367,D474:E474,D581:E581,D688:E688)/config!$AC$13</f>
        <v>8.1428571428571423</v>
      </c>
      <c r="AU42" s="43">
        <f>SUM(F46:G46,F153:G153,F260:G260,F367:G367,F474:G474,F581:G581,F688:G688)/config!$AC$13</f>
        <v>0.14285714285714285</v>
      </c>
      <c r="AV42" s="43">
        <f>SUM(H46,H153,H260,H367,H474,H581,H688)/config!$AC$13</f>
        <v>0</v>
      </c>
      <c r="AW42" s="44">
        <f>SUM(I46:L46,I153:L153,I260:L260,I367:L367,I474:L474,I581:L581,I688:L688)/config!$AC$13</f>
        <v>0</v>
      </c>
      <c r="AY42" s="34">
        <f t="shared" si="44"/>
        <v>0.32291666666666669</v>
      </c>
      <c r="AZ42" s="45">
        <f t="shared" si="8"/>
        <v>8</v>
      </c>
      <c r="BA42" s="46">
        <f t="shared" si="9"/>
        <v>11</v>
      </c>
      <c r="BB42" s="46">
        <f t="shared" si="10"/>
        <v>10</v>
      </c>
      <c r="BC42" s="46">
        <f t="shared" si="11"/>
        <v>8</v>
      </c>
      <c r="BD42" s="46">
        <f t="shared" si="12"/>
        <v>4</v>
      </c>
      <c r="BE42" s="46">
        <f t="shared" si="13"/>
        <v>6</v>
      </c>
      <c r="BF42" s="47">
        <f t="shared" si="14"/>
        <v>13</v>
      </c>
      <c r="BG42" s="23"/>
      <c r="BH42" s="34">
        <f t="shared" si="15"/>
        <v>0.32291666666666669</v>
      </c>
      <c r="BI42" s="42">
        <f t="shared" si="16"/>
        <v>28.1</v>
      </c>
      <c r="BJ42" s="43">
        <f t="shared" si="17"/>
        <v>25.6</v>
      </c>
      <c r="BK42" s="43">
        <f t="shared" si="18"/>
        <v>27.8</v>
      </c>
      <c r="BL42" s="43">
        <f t="shared" si="19"/>
        <v>24.9</v>
      </c>
      <c r="BM42" s="43">
        <f t="shared" si="20"/>
        <v>29.7</v>
      </c>
      <c r="BN42" s="43">
        <f t="shared" si="21"/>
        <v>24.5</v>
      </c>
      <c r="BO42" s="44">
        <f t="shared" si="22"/>
        <v>26.8</v>
      </c>
      <c r="BP42" s="23"/>
      <c r="BQ42" s="34">
        <f t="shared" si="23"/>
        <v>0.32291666666666669</v>
      </c>
      <c r="BR42" s="42" t="str">
        <f t="shared" si="24"/>
        <v/>
      </c>
      <c r="BS42" s="43">
        <f t="shared" si="25"/>
        <v>31.4</v>
      </c>
      <c r="BT42" s="43" t="str">
        <f t="shared" si="26"/>
        <v/>
      </c>
      <c r="BU42" s="43" t="str">
        <f t="shared" si="27"/>
        <v/>
      </c>
      <c r="BV42" s="43" t="str">
        <f t="shared" si="28"/>
        <v/>
      </c>
      <c r="BW42" s="43" t="str">
        <f t="shared" si="29"/>
        <v/>
      </c>
      <c r="BX42" s="44">
        <f t="shared" si="30"/>
        <v>32.4</v>
      </c>
      <c r="BZ42" s="41">
        <f t="shared" si="45"/>
        <v>26.771428571428572</v>
      </c>
      <c r="CA42" s="327">
        <f t="shared" si="31"/>
        <v>31.9</v>
      </c>
      <c r="CB42" s="329">
        <f t="shared" si="72"/>
        <v>30</v>
      </c>
      <c r="CD42" s="689">
        <f t="shared" si="32"/>
        <v>2</v>
      </c>
      <c r="CE42" s="690">
        <f t="shared" si="33"/>
        <v>2</v>
      </c>
      <c r="CF42" s="690">
        <f t="shared" si="34"/>
        <v>3</v>
      </c>
      <c r="CG42" s="690">
        <f t="shared" si="35"/>
        <v>2</v>
      </c>
      <c r="CH42" s="690">
        <f t="shared" si="36"/>
        <v>2</v>
      </c>
      <c r="CI42" s="690">
        <f t="shared" si="37"/>
        <v>1</v>
      </c>
      <c r="CJ42" s="691">
        <f t="shared" si="38"/>
        <v>3</v>
      </c>
      <c r="CK42" s="702">
        <f t="shared" si="46"/>
        <v>25</v>
      </c>
      <c r="CM42" s="42">
        <f t="shared" si="47"/>
        <v>224.8</v>
      </c>
      <c r="CN42" s="43">
        <f t="shared" si="73"/>
        <v>281.60000000000002</v>
      </c>
      <c r="CO42" s="43">
        <f t="shared" si="74"/>
        <v>278</v>
      </c>
      <c r="CP42" s="43">
        <f t="shared" si="75"/>
        <v>199.2</v>
      </c>
      <c r="CQ42" s="43">
        <f t="shared" si="76"/>
        <v>118.8</v>
      </c>
      <c r="CR42" s="43">
        <f t="shared" si="77"/>
        <v>147</v>
      </c>
      <c r="CS42" s="44">
        <f t="shared" si="78"/>
        <v>348.40000000000003</v>
      </c>
      <c r="CU42" s="386">
        <f>SUM(SUMIF($AZ$8:$BF$8, {"NON";"NEUT"}, AZ42:BF42))/config!$AC$16</f>
        <v>10</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9.8000000000000007</v>
      </c>
      <c r="DA42" s="43">
        <f>SUM(SUM(F46:G46)*$CY$108, SUM(F153:G153)*$CY$109, SUM(F260:G260)*$CY$110, SUM(F367:G367)*$CY$111, SUM(F474:G474)*$CY$112, SUM(F581:G581)*$CY$113, SUM(F688:G688)*$CY$114)/config!$AC$16</f>
        <v>0</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25</v>
      </c>
      <c r="DG42" s="32">
        <f t="shared" si="50"/>
        <v>18.181818181818183</v>
      </c>
      <c r="DH42" s="32">
        <f t="shared" si="51"/>
        <v>30</v>
      </c>
      <c r="DI42" s="32">
        <f t="shared" si="52"/>
        <v>25</v>
      </c>
      <c r="DJ42" s="32">
        <f t="shared" si="53"/>
        <v>50</v>
      </c>
      <c r="DK42" s="32">
        <f t="shared" si="54"/>
        <v>16.666666666666664</v>
      </c>
      <c r="DL42" s="679">
        <f t="shared" si="55"/>
        <v>23.076923076923077</v>
      </c>
      <c r="DN42" s="11">
        <f t="shared" si="56"/>
        <v>1</v>
      </c>
      <c r="DO42" s="11">
        <f t="shared" si="57"/>
        <v>0</v>
      </c>
      <c r="DP42" s="11">
        <f t="shared" si="58"/>
        <v>1</v>
      </c>
      <c r="DQ42" s="11">
        <f t="shared" si="59"/>
        <v>1</v>
      </c>
      <c r="DR42" s="11">
        <f t="shared" si="60"/>
        <v>0</v>
      </c>
      <c r="DS42" s="11">
        <f t="shared" si="61"/>
        <v>0</v>
      </c>
      <c r="DT42" s="11">
        <f t="shared" si="62"/>
        <v>1</v>
      </c>
      <c r="DV42" s="709">
        <f t="shared" si="63"/>
        <v>1</v>
      </c>
      <c r="DW42" s="709">
        <f t="shared" si="64"/>
        <v>2</v>
      </c>
      <c r="DX42" s="709">
        <f t="shared" si="65"/>
        <v>2</v>
      </c>
      <c r="DY42" s="709">
        <f t="shared" si="66"/>
        <v>1</v>
      </c>
      <c r="DZ42" s="709">
        <f t="shared" si="67"/>
        <v>2</v>
      </c>
      <c r="EA42" s="709">
        <f t="shared" si="68"/>
        <v>1</v>
      </c>
      <c r="EB42" s="709">
        <f t="shared" si="69"/>
        <v>2</v>
      </c>
      <c r="ED42" s="710"/>
      <c r="EE42" s="710"/>
      <c r="EF42" s="710"/>
      <c r="EG42" s="710"/>
      <c r="EH42" s="710"/>
      <c r="EI42" s="710"/>
      <c r="EJ42" s="710"/>
      <c r="EL42" s="710"/>
      <c r="EM42" s="710"/>
      <c r="EN42" s="710"/>
      <c r="EO42" s="710"/>
      <c r="EP42" s="710"/>
      <c r="EQ42" s="710"/>
      <c r="ER42" s="710"/>
    </row>
    <row r="43" spans="1:148" ht="15" x14ac:dyDescent="0.25">
      <c r="A43" s="154" t="s">
        <v>50</v>
      </c>
      <c r="B43" s="504">
        <v>7</v>
      </c>
      <c r="C43" s="150">
        <v>0</v>
      </c>
      <c r="D43" s="150">
        <v>6</v>
      </c>
      <c r="E43" s="150">
        <v>0</v>
      </c>
      <c r="F43" s="150">
        <v>1</v>
      </c>
      <c r="G43" s="150">
        <v>0</v>
      </c>
      <c r="H43" s="150">
        <v>0</v>
      </c>
      <c r="I43" s="150">
        <v>0</v>
      </c>
      <c r="J43" s="150">
        <v>0</v>
      </c>
      <c r="K43" s="150">
        <v>0</v>
      </c>
      <c r="L43" s="150">
        <v>0</v>
      </c>
      <c r="M43" s="514"/>
      <c r="N43" s="527" t="s">
        <v>50</v>
      </c>
      <c r="O43" s="738">
        <v>0</v>
      </c>
      <c r="P43" s="739">
        <v>0</v>
      </c>
      <c r="Q43" s="739">
        <v>0</v>
      </c>
      <c r="R43" s="739">
        <v>2</v>
      </c>
      <c r="S43" s="739">
        <v>3</v>
      </c>
      <c r="T43" s="739">
        <v>2</v>
      </c>
      <c r="U43" s="739">
        <v>0</v>
      </c>
      <c r="V43" s="739">
        <v>0</v>
      </c>
      <c r="W43" s="739">
        <v>0</v>
      </c>
      <c r="X43" s="739">
        <v>0</v>
      </c>
      <c r="Y43" s="739">
        <v>0</v>
      </c>
      <c r="Z43" s="739">
        <v>0</v>
      </c>
      <c r="AA43" s="739">
        <v>0</v>
      </c>
      <c r="AB43" s="739">
        <v>0</v>
      </c>
      <c r="AC43" s="151">
        <v>28</v>
      </c>
      <c r="AD43" s="151" t="s">
        <v>24</v>
      </c>
      <c r="AE43" s="150">
        <v>2</v>
      </c>
      <c r="AF43" s="151">
        <v>28.571428571428569</v>
      </c>
      <c r="AG43" s="150">
        <v>0</v>
      </c>
      <c r="AH43" s="151">
        <v>0</v>
      </c>
      <c r="AI43" s="150">
        <v>0</v>
      </c>
      <c r="AJ43" s="505">
        <v>0</v>
      </c>
      <c r="AP43" s="316">
        <f t="shared" si="42"/>
        <v>3</v>
      </c>
      <c r="AR43" s="34">
        <f t="shared" si="43"/>
        <v>0.33333333333333337</v>
      </c>
      <c r="AS43" s="42">
        <f>SUM(C47,C154,C261,C368,C475,C582,C689)/config!$AC$13</f>
        <v>0.14285714285714285</v>
      </c>
      <c r="AT43" s="43">
        <f>SUM(D47:E47,D154:E154,D261:E261,D368:E368,D475:E475,D582:E582,D689:E689)/config!$AC$13</f>
        <v>5.8571428571428568</v>
      </c>
      <c r="AU43" s="43">
        <f>SUM(F47:G47,F154:G154,F261:G261,F368:G368,F475:G475,F582:G582,F689:G689)/config!$AC$13</f>
        <v>0.42857142857142855</v>
      </c>
      <c r="AV43" s="43">
        <f>SUM(H47,H154,H261,H368,H475,H582,H689)/config!$AC$13</f>
        <v>0</v>
      </c>
      <c r="AW43" s="44">
        <f>SUM(I47:L47,I154:L154,I261:L261,I368:L368,I475:L475,I582:L582,I689:L689)/config!$AC$13</f>
        <v>0</v>
      </c>
      <c r="AY43" s="34">
        <f t="shared" si="44"/>
        <v>0.33333333333333337</v>
      </c>
      <c r="AZ43" s="45">
        <f t="shared" ref="AZ43:AZ74" si="79">B47</f>
        <v>10</v>
      </c>
      <c r="BA43" s="46">
        <f t="shared" ref="BA43:BA74" si="80">B154</f>
        <v>9</v>
      </c>
      <c r="BB43" s="46">
        <f t="shared" ref="BB43:BB74" si="81">B261</f>
        <v>7</v>
      </c>
      <c r="BC43" s="46">
        <f t="shared" ref="BC43:BC74" si="82">B368</f>
        <v>7</v>
      </c>
      <c r="BD43" s="46">
        <f t="shared" ref="BD43:BD74" si="83">B475</f>
        <v>5</v>
      </c>
      <c r="BE43" s="46">
        <f t="shared" ref="BE43:BE74" si="84">B582</f>
        <v>0</v>
      </c>
      <c r="BF43" s="47">
        <f t="shared" ref="BF43:BF74" si="85">B689</f>
        <v>7</v>
      </c>
      <c r="BG43" s="23"/>
      <c r="BH43" s="34">
        <f t="shared" ref="BH43:BH74" si="86">AY43</f>
        <v>0.33333333333333337</v>
      </c>
      <c r="BI43" s="42">
        <f t="shared" ref="BI43:BI74" si="87">AC47</f>
        <v>25.4</v>
      </c>
      <c r="BJ43" s="43">
        <f t="shared" ref="BJ43:BJ74" si="88">AC154</f>
        <v>25</v>
      </c>
      <c r="BK43" s="43">
        <f t="shared" ref="BK43:BK74" si="89">AC261</f>
        <v>24.8</v>
      </c>
      <c r="BL43" s="43">
        <f t="shared" ref="BL43:BL74" si="90">AC368</f>
        <v>28.7</v>
      </c>
      <c r="BM43" s="43">
        <f t="shared" ref="BM43:BM74" si="91">AC475</f>
        <v>29.5</v>
      </c>
      <c r="BN43" s="43" t="str">
        <f t="shared" ref="BN43:BN74" si="92">AC582</f>
        <v/>
      </c>
      <c r="BO43" s="44">
        <f t="shared" ref="BO43:BO74" si="93">AC689</f>
        <v>29</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27.066666666666666</v>
      </c>
      <c r="CA43" s="327" t="e">
        <f t="shared" si="31"/>
        <v>#N/A</v>
      </c>
      <c r="CB43" s="329">
        <f t="shared" si="72"/>
        <v>30</v>
      </c>
      <c r="CD43" s="689">
        <f t="shared" ref="CD43:CD74" si="102">AE47</f>
        <v>4</v>
      </c>
      <c r="CE43" s="690">
        <f t="shared" ref="CE43:CE74" si="103">AE154</f>
        <v>0</v>
      </c>
      <c r="CF43" s="690">
        <f t="shared" ref="CF43:CF74" si="104">AE261</f>
        <v>2</v>
      </c>
      <c r="CG43" s="690">
        <f t="shared" ref="CG43:CG74" si="105">AE368</f>
        <v>2</v>
      </c>
      <c r="CH43" s="690">
        <f t="shared" ref="CH43:CH74" si="106">AE475</f>
        <v>2</v>
      </c>
      <c r="CI43" s="690">
        <f t="shared" ref="CI43:CI74" si="107">AE582</f>
        <v>0</v>
      </c>
      <c r="CJ43" s="691">
        <f t="shared" ref="CJ43:CJ74" si="108">AE689</f>
        <v>2</v>
      </c>
      <c r="CK43" s="702">
        <f t="shared" si="46"/>
        <v>26.666666666666668</v>
      </c>
      <c r="CM43" s="42">
        <f t="shared" si="47"/>
        <v>254</v>
      </c>
      <c r="CN43" s="43">
        <f t="shared" si="73"/>
        <v>225</v>
      </c>
      <c r="CO43" s="43">
        <f t="shared" si="74"/>
        <v>173.6</v>
      </c>
      <c r="CP43" s="43">
        <f t="shared" si="75"/>
        <v>200.9</v>
      </c>
      <c r="CQ43" s="43">
        <f t="shared" si="76"/>
        <v>147.5</v>
      </c>
      <c r="CR43" s="43" t="str">
        <f t="shared" si="77"/>
        <v/>
      </c>
      <c r="CS43" s="44">
        <f t="shared" si="78"/>
        <v>203</v>
      </c>
      <c r="CU43" s="386">
        <f>SUM(SUMIF($AZ$8:$BF$8, {"NON";"NEUT"}, AZ43:BF43))/config!$AC$16</f>
        <v>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7.6</v>
      </c>
      <c r="DA43" s="43">
        <f>SUM(SUM(F47:G47)*$CY$108, SUM(F154:G154)*$CY$109, SUM(F261:G261)*$CY$110, SUM(F368:G368)*$CY$111, SUM(F475:G475)*$CY$112, SUM(F582:G582)*$CY$113, SUM(F689:G689)*$CY$114)/config!$AC$16</f>
        <v>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40</v>
      </c>
      <c r="DG43" s="32">
        <f t="shared" si="50"/>
        <v>0</v>
      </c>
      <c r="DH43" s="32">
        <f t="shared" si="51"/>
        <v>28.571428571428569</v>
      </c>
      <c r="DI43" s="32">
        <f t="shared" si="52"/>
        <v>28.571428571428569</v>
      </c>
      <c r="DJ43" s="32">
        <f t="shared" si="53"/>
        <v>40</v>
      </c>
      <c r="DK43" s="32" t="str">
        <f t="shared" si="54"/>
        <v/>
      </c>
      <c r="DL43" s="679">
        <f t="shared" si="55"/>
        <v>28.571428571428569</v>
      </c>
      <c r="DN43" s="11">
        <f t="shared" si="56"/>
        <v>1</v>
      </c>
      <c r="DO43" s="11">
        <f t="shared" si="57"/>
        <v>0</v>
      </c>
      <c r="DP43" s="11">
        <f t="shared" si="58"/>
        <v>0</v>
      </c>
      <c r="DQ43" s="11">
        <f t="shared" si="59"/>
        <v>0</v>
      </c>
      <c r="DR43" s="11">
        <f t="shared" si="60"/>
        <v>1</v>
      </c>
      <c r="DS43" s="11">
        <f t="shared" si="61"/>
        <v>0</v>
      </c>
      <c r="DT43" s="11">
        <f t="shared" si="62"/>
        <v>0</v>
      </c>
      <c r="DV43" s="709">
        <f t="shared" si="63"/>
        <v>3</v>
      </c>
      <c r="DW43" s="709">
        <f t="shared" si="64"/>
        <v>0</v>
      </c>
      <c r="DX43" s="709">
        <f t="shared" si="65"/>
        <v>2</v>
      </c>
      <c r="DY43" s="709">
        <f t="shared" si="66"/>
        <v>2</v>
      </c>
      <c r="DZ43" s="709">
        <f t="shared" si="67"/>
        <v>1</v>
      </c>
      <c r="EA43" s="709">
        <f t="shared" si="68"/>
        <v>0</v>
      </c>
      <c r="EB43" s="709">
        <f t="shared" si="69"/>
        <v>2</v>
      </c>
      <c r="ED43" s="710"/>
      <c r="EE43" s="710"/>
      <c r="EF43" s="710"/>
      <c r="EG43" s="710"/>
      <c r="EH43" s="710"/>
      <c r="EI43" s="710"/>
      <c r="EJ43" s="710"/>
      <c r="EL43" s="710"/>
      <c r="EM43" s="710"/>
      <c r="EN43" s="710"/>
      <c r="EO43" s="710"/>
      <c r="EP43" s="710"/>
      <c r="EQ43" s="710"/>
      <c r="ER43" s="710"/>
    </row>
    <row r="44" spans="1:148" ht="15" x14ac:dyDescent="0.25">
      <c r="A44" s="154" t="s">
        <v>82</v>
      </c>
      <c r="B44" s="500">
        <v>8</v>
      </c>
      <c r="C44" s="148">
        <v>1</v>
      </c>
      <c r="D44" s="148">
        <v>7</v>
      </c>
      <c r="E44" s="148">
        <v>0</v>
      </c>
      <c r="F44" s="148">
        <v>0</v>
      </c>
      <c r="G44" s="148">
        <v>0</v>
      </c>
      <c r="H44" s="148">
        <v>0</v>
      </c>
      <c r="I44" s="148">
        <v>0</v>
      </c>
      <c r="J44" s="148">
        <v>0</v>
      </c>
      <c r="K44" s="148">
        <v>0</v>
      </c>
      <c r="L44" s="148">
        <v>0</v>
      </c>
      <c r="M44" s="512"/>
      <c r="N44" s="527" t="s">
        <v>82</v>
      </c>
      <c r="O44" s="733">
        <v>0</v>
      </c>
      <c r="P44" s="734">
        <v>0</v>
      </c>
      <c r="Q44" s="734">
        <v>1</v>
      </c>
      <c r="R44" s="734">
        <v>5</v>
      </c>
      <c r="S44" s="734">
        <v>1</v>
      </c>
      <c r="T44" s="734">
        <v>0</v>
      </c>
      <c r="U44" s="734">
        <v>0</v>
      </c>
      <c r="V44" s="734">
        <v>1</v>
      </c>
      <c r="W44" s="734">
        <v>0</v>
      </c>
      <c r="X44" s="734">
        <v>0</v>
      </c>
      <c r="Y44" s="734">
        <v>0</v>
      </c>
      <c r="Z44" s="734">
        <v>0</v>
      </c>
      <c r="AA44" s="734">
        <v>0</v>
      </c>
      <c r="AB44" s="734">
        <v>0</v>
      </c>
      <c r="AC44" s="149">
        <v>24.9</v>
      </c>
      <c r="AD44" s="149" t="s">
        <v>24</v>
      </c>
      <c r="AE44" s="148">
        <v>1</v>
      </c>
      <c r="AF44" s="149">
        <v>12.5</v>
      </c>
      <c r="AG44" s="148">
        <v>1</v>
      </c>
      <c r="AH44" s="149">
        <v>12.5</v>
      </c>
      <c r="AI44" s="148">
        <v>0</v>
      </c>
      <c r="AJ44" s="501">
        <v>0</v>
      </c>
      <c r="AP44" s="316">
        <f t="shared" si="42"/>
        <v>1</v>
      </c>
      <c r="AR44" s="34">
        <f t="shared" si="43"/>
        <v>0.34375000000000006</v>
      </c>
      <c r="AS44" s="42">
        <f>SUM(C48,C155,C262,C369,C476,C583,C690)/config!$AC$13</f>
        <v>0.42857142857142855</v>
      </c>
      <c r="AT44" s="43">
        <f>SUM(D48:E48,D155:E155,D262:E262,D369:E369,D476:E476,D583:E583,D690:E690)/config!$AC$13</f>
        <v>4.7142857142857144</v>
      </c>
      <c r="AU44" s="43">
        <f>SUM(F48:G48,F155:G155,F262:G262,F369:G369,F476:G476,F583:G583,F690:G690)/config!$AC$13</f>
        <v>0.14285714285714285</v>
      </c>
      <c r="AV44" s="43">
        <f>SUM(H48,H155,H262,H369,H476,H583,H690)/config!$AC$13</f>
        <v>0</v>
      </c>
      <c r="AW44" s="44">
        <f>SUM(I48:L48,I155:L155,I262:L262,I369:L369,I476:L476,I583:L583,I690:L690)/config!$AC$13</f>
        <v>0</v>
      </c>
      <c r="AY44" s="34">
        <f t="shared" si="44"/>
        <v>0.34375000000000006</v>
      </c>
      <c r="AZ44" s="45">
        <f t="shared" si="79"/>
        <v>7</v>
      </c>
      <c r="BA44" s="46">
        <f t="shared" si="80"/>
        <v>8</v>
      </c>
      <c r="BB44" s="46">
        <f t="shared" si="81"/>
        <v>9</v>
      </c>
      <c r="BC44" s="46">
        <f t="shared" si="82"/>
        <v>4</v>
      </c>
      <c r="BD44" s="46">
        <f t="shared" si="83"/>
        <v>4</v>
      </c>
      <c r="BE44" s="46">
        <f t="shared" si="84"/>
        <v>1</v>
      </c>
      <c r="BF44" s="47">
        <f t="shared" si="85"/>
        <v>4</v>
      </c>
      <c r="BG44" s="23"/>
      <c r="BH44" s="34">
        <f t="shared" si="86"/>
        <v>0.34375000000000006</v>
      </c>
      <c r="BI44" s="42">
        <f t="shared" si="87"/>
        <v>26.6</v>
      </c>
      <c r="BJ44" s="43">
        <f t="shared" si="88"/>
        <v>24.1</v>
      </c>
      <c r="BK44" s="43">
        <f t="shared" si="89"/>
        <v>27.6</v>
      </c>
      <c r="BL44" s="43">
        <f t="shared" si="90"/>
        <v>24.5</v>
      </c>
      <c r="BM44" s="43">
        <f t="shared" si="91"/>
        <v>24.2</v>
      </c>
      <c r="BN44" s="43">
        <f t="shared" si="92"/>
        <v>33.5</v>
      </c>
      <c r="BO44" s="44">
        <f t="shared" si="93"/>
        <v>26.1</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26.657142857142855</v>
      </c>
      <c r="CA44" s="327" t="e">
        <f t="shared" si="31"/>
        <v>#N/A</v>
      </c>
      <c r="CB44" s="329">
        <f t="shared" si="72"/>
        <v>30</v>
      </c>
      <c r="CD44" s="689">
        <f t="shared" si="102"/>
        <v>0</v>
      </c>
      <c r="CE44" s="690">
        <f t="shared" si="103"/>
        <v>0</v>
      </c>
      <c r="CF44" s="690">
        <f t="shared" si="104"/>
        <v>1</v>
      </c>
      <c r="CG44" s="690">
        <f t="shared" si="105"/>
        <v>0</v>
      </c>
      <c r="CH44" s="690">
        <f t="shared" si="106"/>
        <v>0</v>
      </c>
      <c r="CI44" s="690">
        <f t="shared" si="107"/>
        <v>1</v>
      </c>
      <c r="CJ44" s="691">
        <f t="shared" si="108"/>
        <v>1</v>
      </c>
      <c r="CK44" s="702">
        <f t="shared" si="46"/>
        <v>8.1081081081081088</v>
      </c>
      <c r="CM44" s="42">
        <f t="shared" si="47"/>
        <v>186.20000000000002</v>
      </c>
      <c r="CN44" s="43">
        <f t="shared" si="73"/>
        <v>192.8</v>
      </c>
      <c r="CO44" s="43">
        <f t="shared" si="74"/>
        <v>248.4</v>
      </c>
      <c r="CP44" s="43">
        <f t="shared" si="75"/>
        <v>98</v>
      </c>
      <c r="CQ44" s="43">
        <f t="shared" si="76"/>
        <v>96.8</v>
      </c>
      <c r="CR44" s="43">
        <f t="shared" si="77"/>
        <v>33.5</v>
      </c>
      <c r="CS44" s="44">
        <f t="shared" si="78"/>
        <v>104.4</v>
      </c>
      <c r="CU44" s="386">
        <f>SUM(SUMIF($AZ$8:$BF$8, {"NON";"NEUT"}, AZ44:BF44))/config!$AC$16</f>
        <v>6.4</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5.6</v>
      </c>
      <c r="DA44" s="43">
        <f>SUM(SUM(F48:G48)*$CY$108, SUM(F155:G155)*$CY$109, SUM(F262:G262)*$CY$110, SUM(F369:G369)*$CY$111, SUM(F476:G476)*$CY$112, SUM(F583:G583)*$CY$113, SUM(F690:G690)*$CY$114)/config!$AC$16</f>
        <v>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11.111111111111111</v>
      </c>
      <c r="DI44" s="32">
        <f t="shared" si="52"/>
        <v>0</v>
      </c>
      <c r="DJ44" s="32">
        <f t="shared" si="53"/>
        <v>0</v>
      </c>
      <c r="DK44" s="32">
        <f t="shared" si="54"/>
        <v>100</v>
      </c>
      <c r="DL44" s="679">
        <f t="shared" si="55"/>
        <v>25</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1</v>
      </c>
      <c r="DY44" s="709">
        <f t="shared" si="66"/>
        <v>0</v>
      </c>
      <c r="DZ44" s="709">
        <f t="shared" si="67"/>
        <v>0</v>
      </c>
      <c r="EA44" s="709">
        <f t="shared" si="68"/>
        <v>1</v>
      </c>
      <c r="EB44" s="709">
        <f t="shared" si="69"/>
        <v>1</v>
      </c>
      <c r="ED44" s="710"/>
      <c r="EE44" s="710"/>
      <c r="EF44" s="710"/>
      <c r="EG44" s="710"/>
      <c r="EH44" s="710"/>
      <c r="EI44" s="710"/>
      <c r="EJ44" s="710"/>
      <c r="EL44" s="710"/>
      <c r="EM44" s="710"/>
      <c r="EN44" s="710"/>
      <c r="EO44" s="710"/>
      <c r="EP44" s="710"/>
      <c r="EQ44" s="710"/>
      <c r="ER44" s="710"/>
    </row>
    <row r="45" spans="1:148" ht="15" x14ac:dyDescent="0.25">
      <c r="A45" s="154" t="s">
        <v>83</v>
      </c>
      <c r="B45" s="500">
        <v>10</v>
      </c>
      <c r="C45" s="148">
        <v>0</v>
      </c>
      <c r="D45" s="148">
        <v>10</v>
      </c>
      <c r="E45" s="148">
        <v>0</v>
      </c>
      <c r="F45" s="148">
        <v>0</v>
      </c>
      <c r="G45" s="148">
        <v>0</v>
      </c>
      <c r="H45" s="148">
        <v>0</v>
      </c>
      <c r="I45" s="148">
        <v>0</v>
      </c>
      <c r="J45" s="148">
        <v>0</v>
      </c>
      <c r="K45" s="148">
        <v>0</v>
      </c>
      <c r="L45" s="148">
        <v>0</v>
      </c>
      <c r="M45" s="512"/>
      <c r="N45" s="527" t="s">
        <v>83</v>
      </c>
      <c r="O45" s="733">
        <v>0</v>
      </c>
      <c r="P45" s="734">
        <v>0</v>
      </c>
      <c r="Q45" s="734">
        <v>2</v>
      </c>
      <c r="R45" s="734">
        <v>2</v>
      </c>
      <c r="S45" s="734">
        <v>3</v>
      </c>
      <c r="T45" s="734">
        <v>3</v>
      </c>
      <c r="U45" s="734">
        <v>0</v>
      </c>
      <c r="V45" s="734">
        <v>0</v>
      </c>
      <c r="W45" s="734">
        <v>0</v>
      </c>
      <c r="X45" s="734">
        <v>0</v>
      </c>
      <c r="Y45" s="734">
        <v>0</v>
      </c>
      <c r="Z45" s="734">
        <v>0</v>
      </c>
      <c r="AA45" s="734">
        <v>0</v>
      </c>
      <c r="AB45" s="734">
        <v>0</v>
      </c>
      <c r="AC45" s="149">
        <v>26</v>
      </c>
      <c r="AD45" s="149" t="s">
        <v>24</v>
      </c>
      <c r="AE45" s="148">
        <v>3</v>
      </c>
      <c r="AF45" s="149">
        <v>30</v>
      </c>
      <c r="AG45" s="148">
        <v>0</v>
      </c>
      <c r="AH45" s="149">
        <v>0</v>
      </c>
      <c r="AI45" s="148">
        <v>0</v>
      </c>
      <c r="AJ45" s="501">
        <v>0</v>
      </c>
      <c r="AP45" s="316">
        <f t="shared" si="42"/>
        <v>8</v>
      </c>
      <c r="AR45" s="34">
        <f t="shared" si="43"/>
        <v>0.35416666666666674</v>
      </c>
      <c r="AS45" s="42">
        <f>SUM(C49,C156,C263,C370,C477,C584,C691)/config!$AC$13</f>
        <v>0.2857142857142857</v>
      </c>
      <c r="AT45" s="43">
        <f>SUM(D49:E49,D156:E156,D263:E263,D370:E370,D477:E477,D584:E584,D691:E691)/config!$AC$13</f>
        <v>7.2857142857142856</v>
      </c>
      <c r="AU45" s="43">
        <f>SUM(F49:G49,F156:G156,F263:G263,F370:G370,F477:G477,F584:G584,F691:G691)/config!$AC$13</f>
        <v>1.1428571428571428</v>
      </c>
      <c r="AV45" s="43">
        <f>SUM(H49,H156,H263,H370,H477,H584,H691)/config!$AC$13</f>
        <v>0</v>
      </c>
      <c r="AW45" s="44">
        <f>SUM(I49:L49,I156:L156,I263:L263,I370:L370,I477:L477,I584:L584,I691:L691)/config!$AC$13</f>
        <v>0</v>
      </c>
      <c r="AY45" s="34">
        <f t="shared" si="44"/>
        <v>0.35416666666666674</v>
      </c>
      <c r="AZ45" s="45">
        <f t="shared" si="79"/>
        <v>14</v>
      </c>
      <c r="BA45" s="46">
        <f t="shared" si="80"/>
        <v>12</v>
      </c>
      <c r="BB45" s="46">
        <f t="shared" si="81"/>
        <v>11</v>
      </c>
      <c r="BC45" s="46">
        <f t="shared" si="82"/>
        <v>8</v>
      </c>
      <c r="BD45" s="46">
        <f t="shared" si="83"/>
        <v>4</v>
      </c>
      <c r="BE45" s="46">
        <f t="shared" si="84"/>
        <v>3</v>
      </c>
      <c r="BF45" s="47">
        <f t="shared" si="85"/>
        <v>9</v>
      </c>
      <c r="BG45" s="23"/>
      <c r="BH45" s="34">
        <f t="shared" si="86"/>
        <v>0.35416666666666674</v>
      </c>
      <c r="BI45" s="42">
        <f t="shared" si="87"/>
        <v>22.3</v>
      </c>
      <c r="BJ45" s="43">
        <f t="shared" si="88"/>
        <v>26.4</v>
      </c>
      <c r="BK45" s="43">
        <f t="shared" si="89"/>
        <v>25.6</v>
      </c>
      <c r="BL45" s="43">
        <f t="shared" si="90"/>
        <v>24.5</v>
      </c>
      <c r="BM45" s="43">
        <f t="shared" si="91"/>
        <v>23.9</v>
      </c>
      <c r="BN45" s="43">
        <f t="shared" si="92"/>
        <v>23.6</v>
      </c>
      <c r="BO45" s="44">
        <f t="shared" si="93"/>
        <v>24.6</v>
      </c>
      <c r="BP45" s="23"/>
      <c r="BQ45" s="34">
        <f t="shared" si="94"/>
        <v>0.35416666666666674</v>
      </c>
      <c r="BR45" s="42">
        <f t="shared" si="95"/>
        <v>25.5</v>
      </c>
      <c r="BS45" s="43">
        <f t="shared" si="96"/>
        <v>32.299999999999997</v>
      </c>
      <c r="BT45" s="43">
        <f t="shared" si="97"/>
        <v>29.6</v>
      </c>
      <c r="BU45" s="43" t="str">
        <f t="shared" si="98"/>
        <v/>
      </c>
      <c r="BV45" s="43" t="str">
        <f t="shared" si="99"/>
        <v/>
      </c>
      <c r="BW45" s="43" t="str">
        <f t="shared" si="100"/>
        <v/>
      </c>
      <c r="BX45" s="44" t="str">
        <f t="shared" si="101"/>
        <v/>
      </c>
      <c r="BZ45" s="41">
        <f t="shared" si="45"/>
        <v>24.414285714285715</v>
      </c>
      <c r="CA45" s="327">
        <f t="shared" si="31"/>
        <v>29.133333333333336</v>
      </c>
      <c r="CB45" s="329">
        <f t="shared" si="72"/>
        <v>30</v>
      </c>
      <c r="CD45" s="689">
        <f t="shared" si="102"/>
        <v>1</v>
      </c>
      <c r="CE45" s="690">
        <f t="shared" si="103"/>
        <v>2</v>
      </c>
      <c r="CF45" s="690">
        <f t="shared" si="104"/>
        <v>1</v>
      </c>
      <c r="CG45" s="690">
        <f t="shared" si="105"/>
        <v>0</v>
      </c>
      <c r="CH45" s="690">
        <f t="shared" si="106"/>
        <v>0</v>
      </c>
      <c r="CI45" s="690">
        <f t="shared" si="107"/>
        <v>0</v>
      </c>
      <c r="CJ45" s="691">
        <f t="shared" si="108"/>
        <v>2</v>
      </c>
      <c r="CK45" s="702">
        <f t="shared" si="46"/>
        <v>9.8360655737704921</v>
      </c>
      <c r="CM45" s="42">
        <f t="shared" si="47"/>
        <v>312.2</v>
      </c>
      <c r="CN45" s="43">
        <f t="shared" si="73"/>
        <v>316.79999999999995</v>
      </c>
      <c r="CO45" s="43">
        <f t="shared" si="74"/>
        <v>281.60000000000002</v>
      </c>
      <c r="CP45" s="43">
        <f t="shared" si="75"/>
        <v>196</v>
      </c>
      <c r="CQ45" s="43">
        <f t="shared" si="76"/>
        <v>95.6</v>
      </c>
      <c r="CR45" s="43">
        <f t="shared" si="77"/>
        <v>70.800000000000011</v>
      </c>
      <c r="CS45" s="44">
        <f t="shared" si="78"/>
        <v>221.4</v>
      </c>
      <c r="CU45" s="386">
        <f>SUM(SUMIF($AZ$8:$BF$8, {"NON";"NEUT"}, AZ45:BF45))/config!$AC$16</f>
        <v>10.8</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8.8000000000000007</v>
      </c>
      <c r="DA45" s="43">
        <f>SUM(SUM(F49:G49)*$CY$108, SUM(F156:G156)*$CY$109, SUM(F263:G263)*$CY$110, SUM(F370:G370)*$CY$111, SUM(F477:G477)*$CY$112, SUM(F584:G584)*$CY$113, SUM(F691:G691)*$CY$114)/config!$AC$16</f>
        <v>1.6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7.1428571428571423</v>
      </c>
      <c r="DG45" s="32">
        <f t="shared" si="50"/>
        <v>16.666666666666664</v>
      </c>
      <c r="DH45" s="32">
        <f t="shared" si="51"/>
        <v>9.0909090909090917</v>
      </c>
      <c r="DI45" s="32">
        <f t="shared" si="52"/>
        <v>0</v>
      </c>
      <c r="DJ45" s="32">
        <f t="shared" si="53"/>
        <v>0</v>
      </c>
      <c r="DK45" s="32">
        <f t="shared" si="54"/>
        <v>0</v>
      </c>
      <c r="DL45" s="679">
        <f t="shared" si="55"/>
        <v>22.222222222222221</v>
      </c>
      <c r="DN45" s="11">
        <f t="shared" si="56"/>
        <v>0</v>
      </c>
      <c r="DO45" s="11">
        <f t="shared" si="57"/>
        <v>1</v>
      </c>
      <c r="DP45" s="11">
        <f t="shared" si="58"/>
        <v>0</v>
      </c>
      <c r="DQ45" s="11">
        <f t="shared" si="59"/>
        <v>0</v>
      </c>
      <c r="DR45" s="11">
        <f t="shared" si="60"/>
        <v>0</v>
      </c>
      <c r="DS45" s="11">
        <f t="shared" si="61"/>
        <v>0</v>
      </c>
      <c r="DT45" s="11">
        <f t="shared" si="62"/>
        <v>1</v>
      </c>
      <c r="DV45" s="709">
        <f t="shared" si="63"/>
        <v>1</v>
      </c>
      <c r="DW45" s="709">
        <f t="shared" si="64"/>
        <v>1</v>
      </c>
      <c r="DX45" s="709">
        <f t="shared" si="65"/>
        <v>1</v>
      </c>
      <c r="DY45" s="709">
        <f t="shared" si="66"/>
        <v>0</v>
      </c>
      <c r="DZ45" s="709">
        <f t="shared" si="67"/>
        <v>0</v>
      </c>
      <c r="EA45" s="709">
        <f t="shared" si="68"/>
        <v>0</v>
      </c>
      <c r="EB45" s="709">
        <f t="shared" si="69"/>
        <v>1</v>
      </c>
      <c r="ED45" s="710"/>
      <c r="EE45" s="710"/>
      <c r="EF45" s="710"/>
      <c r="EG45" s="710"/>
      <c r="EH45" s="710"/>
      <c r="EI45" s="710"/>
      <c r="EJ45" s="710"/>
      <c r="EL45" s="710"/>
      <c r="EM45" s="710"/>
      <c r="EN45" s="710"/>
      <c r="EO45" s="710"/>
      <c r="EP45" s="710"/>
      <c r="EQ45" s="710"/>
      <c r="ER45" s="710"/>
    </row>
    <row r="46" spans="1:148" ht="15" x14ac:dyDescent="0.25">
      <c r="A46" s="154" t="s">
        <v>84</v>
      </c>
      <c r="B46" s="500">
        <v>8</v>
      </c>
      <c r="C46" s="148">
        <v>0</v>
      </c>
      <c r="D46" s="148">
        <v>8</v>
      </c>
      <c r="E46" s="148">
        <v>0</v>
      </c>
      <c r="F46" s="148">
        <v>0</v>
      </c>
      <c r="G46" s="148">
        <v>0</v>
      </c>
      <c r="H46" s="148">
        <v>0</v>
      </c>
      <c r="I46" s="148">
        <v>0</v>
      </c>
      <c r="J46" s="148">
        <v>0</v>
      </c>
      <c r="K46" s="148">
        <v>0</v>
      </c>
      <c r="L46" s="148">
        <v>0</v>
      </c>
      <c r="M46" s="512"/>
      <c r="N46" s="527" t="s">
        <v>84</v>
      </c>
      <c r="O46" s="733">
        <v>0</v>
      </c>
      <c r="P46" s="734">
        <v>0</v>
      </c>
      <c r="Q46" s="734">
        <v>0</v>
      </c>
      <c r="R46" s="734">
        <v>1</v>
      </c>
      <c r="S46" s="734">
        <v>5</v>
      </c>
      <c r="T46" s="734">
        <v>1</v>
      </c>
      <c r="U46" s="734">
        <v>1</v>
      </c>
      <c r="V46" s="734">
        <v>0</v>
      </c>
      <c r="W46" s="734">
        <v>0</v>
      </c>
      <c r="X46" s="734">
        <v>0</v>
      </c>
      <c r="Y46" s="734">
        <v>0</v>
      </c>
      <c r="Z46" s="734">
        <v>0</v>
      </c>
      <c r="AA46" s="734">
        <v>0</v>
      </c>
      <c r="AB46" s="734">
        <v>0</v>
      </c>
      <c r="AC46" s="149">
        <v>28.1</v>
      </c>
      <c r="AD46" s="149" t="s">
        <v>24</v>
      </c>
      <c r="AE46" s="148">
        <v>2</v>
      </c>
      <c r="AF46" s="149">
        <v>25</v>
      </c>
      <c r="AG46" s="148">
        <v>1</v>
      </c>
      <c r="AH46" s="149">
        <v>12.5</v>
      </c>
      <c r="AI46" s="148">
        <v>0</v>
      </c>
      <c r="AJ46" s="501">
        <v>0</v>
      </c>
      <c r="AP46" s="316">
        <f t="shared" si="42"/>
        <v>5</v>
      </c>
      <c r="AR46" s="34">
        <f t="shared" si="43"/>
        <v>0.36458333333333343</v>
      </c>
      <c r="AS46" s="42">
        <f>SUM(C50,C157,C264,C371,C478,C585,C692)/config!$AC$13</f>
        <v>0.2857142857142857</v>
      </c>
      <c r="AT46" s="43">
        <f>SUM(D50:E50,D157:E157,D264:E264,D371:E371,D478:E478,D585:E585,D692:E692)/config!$AC$13</f>
        <v>5.5714285714285712</v>
      </c>
      <c r="AU46" s="43">
        <f>SUM(F50:G50,F157:G157,F264:G264,F371:G371,F478:G478,F585:G585,F692:G692)/config!$AC$13</f>
        <v>0.7142857142857143</v>
      </c>
      <c r="AV46" s="43">
        <f>SUM(H50,H157,H264,H371,H478,H585,H692)/config!$AC$13</f>
        <v>0</v>
      </c>
      <c r="AW46" s="44">
        <f>SUM(I50:L50,I157:L157,I264:L264,I371:L371,I478:L478,I585:L585,I692:L692)/config!$AC$13</f>
        <v>0</v>
      </c>
      <c r="AY46" s="34">
        <f t="shared" si="44"/>
        <v>0.36458333333333343</v>
      </c>
      <c r="AZ46" s="45">
        <f t="shared" si="79"/>
        <v>7</v>
      </c>
      <c r="BA46" s="46">
        <f t="shared" si="80"/>
        <v>10</v>
      </c>
      <c r="BB46" s="46">
        <f t="shared" si="81"/>
        <v>12</v>
      </c>
      <c r="BC46" s="46">
        <f t="shared" si="82"/>
        <v>3</v>
      </c>
      <c r="BD46" s="46">
        <f t="shared" si="83"/>
        <v>6</v>
      </c>
      <c r="BE46" s="46">
        <f t="shared" si="84"/>
        <v>1</v>
      </c>
      <c r="BF46" s="47">
        <f t="shared" si="85"/>
        <v>7</v>
      </c>
      <c r="BG46" s="23"/>
      <c r="BH46" s="34">
        <f t="shared" si="86"/>
        <v>0.36458333333333343</v>
      </c>
      <c r="BI46" s="42">
        <f t="shared" si="87"/>
        <v>22.4</v>
      </c>
      <c r="BJ46" s="43">
        <f t="shared" si="88"/>
        <v>26.8</v>
      </c>
      <c r="BK46" s="43">
        <f t="shared" si="89"/>
        <v>25.7</v>
      </c>
      <c r="BL46" s="43">
        <f t="shared" si="90"/>
        <v>17.2</v>
      </c>
      <c r="BM46" s="43">
        <f t="shared" si="91"/>
        <v>25.5</v>
      </c>
      <c r="BN46" s="43">
        <f t="shared" si="92"/>
        <v>21.7</v>
      </c>
      <c r="BO46" s="44">
        <f t="shared" si="93"/>
        <v>25.9</v>
      </c>
      <c r="BP46" s="23"/>
      <c r="BQ46" s="34">
        <f t="shared" si="94"/>
        <v>0.36458333333333343</v>
      </c>
      <c r="BR46" s="42" t="str">
        <f t="shared" si="95"/>
        <v/>
      </c>
      <c r="BS46" s="43" t="str">
        <f t="shared" si="96"/>
        <v/>
      </c>
      <c r="BT46" s="43">
        <f t="shared" si="97"/>
        <v>30.4</v>
      </c>
      <c r="BU46" s="43" t="str">
        <f t="shared" si="98"/>
        <v/>
      </c>
      <c r="BV46" s="43" t="str">
        <f t="shared" si="99"/>
        <v/>
      </c>
      <c r="BW46" s="43" t="str">
        <f t="shared" si="100"/>
        <v/>
      </c>
      <c r="BX46" s="44" t="str">
        <f t="shared" si="101"/>
        <v/>
      </c>
      <c r="BZ46" s="41">
        <f t="shared" si="45"/>
        <v>23.6</v>
      </c>
      <c r="CA46" s="327">
        <f t="shared" si="31"/>
        <v>30.4</v>
      </c>
      <c r="CB46" s="329">
        <f t="shared" si="72"/>
        <v>30</v>
      </c>
      <c r="CD46" s="689">
        <f t="shared" si="102"/>
        <v>2</v>
      </c>
      <c r="CE46" s="690">
        <f t="shared" si="103"/>
        <v>3</v>
      </c>
      <c r="CF46" s="690">
        <f t="shared" si="104"/>
        <v>2</v>
      </c>
      <c r="CG46" s="690">
        <f t="shared" si="105"/>
        <v>0</v>
      </c>
      <c r="CH46" s="690">
        <f t="shared" si="106"/>
        <v>2</v>
      </c>
      <c r="CI46" s="690">
        <f t="shared" si="107"/>
        <v>0</v>
      </c>
      <c r="CJ46" s="691">
        <f t="shared" si="108"/>
        <v>0</v>
      </c>
      <c r="CK46" s="702">
        <f t="shared" si="46"/>
        <v>19.565217391304348</v>
      </c>
      <c r="CM46" s="42">
        <f t="shared" si="47"/>
        <v>156.79999999999998</v>
      </c>
      <c r="CN46" s="43">
        <f t="shared" si="73"/>
        <v>268</v>
      </c>
      <c r="CO46" s="43">
        <f t="shared" si="74"/>
        <v>308.39999999999998</v>
      </c>
      <c r="CP46" s="43">
        <f t="shared" si="75"/>
        <v>51.599999999999994</v>
      </c>
      <c r="CQ46" s="43">
        <f t="shared" si="76"/>
        <v>153</v>
      </c>
      <c r="CR46" s="43">
        <f t="shared" si="77"/>
        <v>21.7</v>
      </c>
      <c r="CS46" s="44">
        <f t="shared" si="78"/>
        <v>181.29999999999998</v>
      </c>
      <c r="CU46" s="386">
        <f>SUM(SUMIF($AZ$8:$BF$8, {"NON";"NEUT"}, AZ46:BF46))/config!$AC$16</f>
        <v>7.8</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6.8</v>
      </c>
      <c r="DA46" s="43">
        <f>SUM(SUM(F50:G50)*$CY$108, SUM(F157:G157)*$CY$109, SUM(F264:G264)*$CY$110, SUM(F371:G371)*$CY$111, SUM(F478:G478)*$CY$112, SUM(F585:G585)*$CY$113, SUM(F692:G692)*$CY$114)/config!$AC$16</f>
        <v>0.8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28.571428571428569</v>
      </c>
      <c r="DG46" s="32">
        <f t="shared" si="50"/>
        <v>30</v>
      </c>
      <c r="DH46" s="32">
        <f t="shared" si="51"/>
        <v>16.666666666666664</v>
      </c>
      <c r="DI46" s="32">
        <f t="shared" si="52"/>
        <v>0</v>
      </c>
      <c r="DJ46" s="32">
        <f t="shared" si="53"/>
        <v>33.333333333333329</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2</v>
      </c>
      <c r="DW46" s="709">
        <f t="shared" si="64"/>
        <v>3</v>
      </c>
      <c r="DX46" s="709">
        <f t="shared" si="65"/>
        <v>2</v>
      </c>
      <c r="DY46" s="709">
        <f t="shared" si="66"/>
        <v>0</v>
      </c>
      <c r="DZ46" s="709">
        <f t="shared" si="67"/>
        <v>2</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10</v>
      </c>
      <c r="C47" s="148">
        <v>0</v>
      </c>
      <c r="D47" s="148">
        <v>9</v>
      </c>
      <c r="E47" s="148">
        <v>0</v>
      </c>
      <c r="F47" s="148">
        <v>1</v>
      </c>
      <c r="G47" s="148">
        <v>0</v>
      </c>
      <c r="H47" s="148">
        <v>0</v>
      </c>
      <c r="I47" s="148">
        <v>0</v>
      </c>
      <c r="J47" s="148">
        <v>0</v>
      </c>
      <c r="K47" s="148">
        <v>0</v>
      </c>
      <c r="L47" s="148">
        <v>0</v>
      </c>
      <c r="M47" s="512"/>
      <c r="N47" s="527" t="s">
        <v>51</v>
      </c>
      <c r="O47" s="733">
        <v>1</v>
      </c>
      <c r="P47" s="734">
        <v>0</v>
      </c>
      <c r="Q47" s="734">
        <v>2</v>
      </c>
      <c r="R47" s="734">
        <v>1</v>
      </c>
      <c r="S47" s="734">
        <v>2</v>
      </c>
      <c r="T47" s="734">
        <v>3</v>
      </c>
      <c r="U47" s="734">
        <v>1</v>
      </c>
      <c r="V47" s="734">
        <v>0</v>
      </c>
      <c r="W47" s="734">
        <v>0</v>
      </c>
      <c r="X47" s="734">
        <v>0</v>
      </c>
      <c r="Y47" s="734">
        <v>0</v>
      </c>
      <c r="Z47" s="734">
        <v>0</v>
      </c>
      <c r="AA47" s="734">
        <v>0</v>
      </c>
      <c r="AB47" s="734">
        <v>0</v>
      </c>
      <c r="AC47" s="149">
        <v>25.4</v>
      </c>
      <c r="AD47" s="149" t="s">
        <v>24</v>
      </c>
      <c r="AE47" s="148">
        <v>4</v>
      </c>
      <c r="AF47" s="149">
        <v>40</v>
      </c>
      <c r="AG47" s="148">
        <v>1</v>
      </c>
      <c r="AH47" s="149">
        <v>10</v>
      </c>
      <c r="AI47" s="148">
        <v>0</v>
      </c>
      <c r="AJ47" s="501">
        <v>0</v>
      </c>
      <c r="AP47" s="316">
        <f t="shared" si="42"/>
        <v>3</v>
      </c>
      <c r="AR47" s="34">
        <f t="shared" si="43"/>
        <v>0.37500000000000011</v>
      </c>
      <c r="AS47" s="54">
        <f>SUM(C51,C158,C265,C372,C479,C586,C693)/config!$AC$13</f>
        <v>0.14285714285714285</v>
      </c>
      <c r="AT47" s="55">
        <f>SUM(D51:E51,D158:E158,D265:E265,D372:E372,D479:E479,D586:E586,D693:E693)/config!$AC$13</f>
        <v>5.5714285714285712</v>
      </c>
      <c r="AU47" s="55">
        <f>SUM(F51:G51,F158:G158,F265:G265,F372:G372,F479:G479,F586:G586,F693:G693)/config!$AC$13</f>
        <v>0.42857142857142855</v>
      </c>
      <c r="AV47" s="55">
        <f>SUM(H51,H158,H265,H372,H479,H586,H693)/config!$AC$13</f>
        <v>0</v>
      </c>
      <c r="AW47" s="56">
        <f>SUM(I51:L51,I158:L158,I265:L265,I372:L372,I479:L479,I586:L586,I693:L693)/config!$AC$13</f>
        <v>0</v>
      </c>
      <c r="AY47" s="34">
        <f t="shared" si="44"/>
        <v>0.37500000000000011</v>
      </c>
      <c r="AZ47" s="57">
        <f t="shared" si="79"/>
        <v>6</v>
      </c>
      <c r="BA47" s="58">
        <f t="shared" si="80"/>
        <v>4</v>
      </c>
      <c r="BB47" s="58">
        <f t="shared" si="81"/>
        <v>5</v>
      </c>
      <c r="BC47" s="58">
        <f t="shared" si="82"/>
        <v>10</v>
      </c>
      <c r="BD47" s="58">
        <f t="shared" si="83"/>
        <v>5</v>
      </c>
      <c r="BE47" s="58">
        <f t="shared" si="84"/>
        <v>8</v>
      </c>
      <c r="BF47" s="59">
        <f t="shared" si="85"/>
        <v>5</v>
      </c>
      <c r="BG47" s="23"/>
      <c r="BH47" s="34">
        <f t="shared" si="86"/>
        <v>0.37500000000000011</v>
      </c>
      <c r="BI47" s="54">
        <f t="shared" si="87"/>
        <v>30.5</v>
      </c>
      <c r="BJ47" s="55">
        <f t="shared" si="88"/>
        <v>23.8</v>
      </c>
      <c r="BK47" s="55">
        <f t="shared" si="89"/>
        <v>21.7</v>
      </c>
      <c r="BL47" s="55">
        <f t="shared" si="90"/>
        <v>28.1</v>
      </c>
      <c r="BM47" s="55">
        <f t="shared" si="91"/>
        <v>25.9</v>
      </c>
      <c r="BN47" s="55">
        <f t="shared" si="92"/>
        <v>16.600000000000001</v>
      </c>
      <c r="BO47" s="56">
        <f t="shared" si="93"/>
        <v>20.6</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23.885714285714283</v>
      </c>
      <c r="CA47" s="327" t="e">
        <f t="shared" si="31"/>
        <v>#N/A</v>
      </c>
      <c r="CB47" s="329">
        <f t="shared" si="72"/>
        <v>30</v>
      </c>
      <c r="CD47" s="695">
        <f t="shared" si="102"/>
        <v>2</v>
      </c>
      <c r="CE47" s="696">
        <f t="shared" si="103"/>
        <v>0</v>
      </c>
      <c r="CF47" s="696">
        <f t="shared" si="104"/>
        <v>0</v>
      </c>
      <c r="CG47" s="696">
        <f t="shared" si="105"/>
        <v>3</v>
      </c>
      <c r="CH47" s="696">
        <f t="shared" si="106"/>
        <v>1</v>
      </c>
      <c r="CI47" s="696">
        <f t="shared" si="107"/>
        <v>0</v>
      </c>
      <c r="CJ47" s="697">
        <f t="shared" si="108"/>
        <v>0</v>
      </c>
      <c r="CK47" s="702">
        <f t="shared" si="46"/>
        <v>13.953488372093023</v>
      </c>
      <c r="CM47" s="54">
        <f t="shared" si="47"/>
        <v>183</v>
      </c>
      <c r="CN47" s="55">
        <f t="shared" si="73"/>
        <v>95.2</v>
      </c>
      <c r="CO47" s="55">
        <f t="shared" si="74"/>
        <v>108.5</v>
      </c>
      <c r="CP47" s="55">
        <f t="shared" si="75"/>
        <v>281</v>
      </c>
      <c r="CQ47" s="55">
        <f t="shared" si="76"/>
        <v>129.5</v>
      </c>
      <c r="CR47" s="55">
        <f t="shared" si="77"/>
        <v>132.80000000000001</v>
      </c>
      <c r="CS47" s="56">
        <f t="shared" si="78"/>
        <v>103</v>
      </c>
      <c r="CU47" s="386">
        <f>SUM(SUMIF($AZ$8:$BF$8, {"NON";"NEUT"}, AZ47:BF47))/config!$AC$16</f>
        <v>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5.4</v>
      </c>
      <c r="DA47" s="55">
        <f>SUM(SUM(F51:G51)*$CY$108, SUM(F158:G158)*$CY$109, SUM(F265:G265)*$CY$110, SUM(F372:G372)*$CY$111, SUM(F479:G479)*$CY$112, SUM(F586:G586)*$CY$113, SUM(F693:G693)*$CY$114)/config!$AC$16</f>
        <v>0.6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33.333333333333329</v>
      </c>
      <c r="DG47" s="32">
        <f t="shared" si="50"/>
        <v>0</v>
      </c>
      <c r="DH47" s="32">
        <f t="shared" si="51"/>
        <v>0</v>
      </c>
      <c r="DI47" s="32">
        <f t="shared" si="52"/>
        <v>30</v>
      </c>
      <c r="DJ47" s="32">
        <f t="shared" si="53"/>
        <v>20</v>
      </c>
      <c r="DK47" s="32">
        <f t="shared" si="54"/>
        <v>0</v>
      </c>
      <c r="DL47" s="679">
        <f t="shared" si="55"/>
        <v>0</v>
      </c>
      <c r="DN47" s="11">
        <f t="shared" si="56"/>
        <v>2</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3</v>
      </c>
      <c r="DZ47" s="709">
        <f t="shared" si="67"/>
        <v>1</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7</v>
      </c>
      <c r="C48" s="148">
        <v>0</v>
      </c>
      <c r="D48" s="148">
        <v>7</v>
      </c>
      <c r="E48" s="148">
        <v>0</v>
      </c>
      <c r="F48" s="148">
        <v>0</v>
      </c>
      <c r="G48" s="148">
        <v>0</v>
      </c>
      <c r="H48" s="148">
        <v>0</v>
      </c>
      <c r="I48" s="148">
        <v>0</v>
      </c>
      <c r="J48" s="148">
        <v>0</v>
      </c>
      <c r="K48" s="148">
        <v>0</v>
      </c>
      <c r="L48" s="148">
        <v>0</v>
      </c>
      <c r="M48" s="512"/>
      <c r="N48" s="527" t="s">
        <v>85</v>
      </c>
      <c r="O48" s="733">
        <v>0</v>
      </c>
      <c r="P48" s="734">
        <v>0</v>
      </c>
      <c r="Q48" s="734">
        <v>0</v>
      </c>
      <c r="R48" s="734">
        <v>2</v>
      </c>
      <c r="S48" s="734">
        <v>5</v>
      </c>
      <c r="T48" s="734">
        <v>0</v>
      </c>
      <c r="U48" s="734">
        <v>0</v>
      </c>
      <c r="V48" s="734">
        <v>0</v>
      </c>
      <c r="W48" s="734">
        <v>0</v>
      </c>
      <c r="X48" s="734">
        <v>0</v>
      </c>
      <c r="Y48" s="734">
        <v>0</v>
      </c>
      <c r="Z48" s="734">
        <v>0</v>
      </c>
      <c r="AA48" s="734">
        <v>0</v>
      </c>
      <c r="AB48" s="734">
        <v>0</v>
      </c>
      <c r="AC48" s="149">
        <v>26.6</v>
      </c>
      <c r="AD48" s="149" t="s">
        <v>24</v>
      </c>
      <c r="AE48" s="148">
        <v>0</v>
      </c>
      <c r="AF48" s="149">
        <v>0</v>
      </c>
      <c r="AG48" s="148">
        <v>0</v>
      </c>
      <c r="AH48" s="149">
        <v>0</v>
      </c>
      <c r="AI48" s="148">
        <v>0</v>
      </c>
      <c r="AJ48" s="501">
        <v>0</v>
      </c>
      <c r="AP48" s="316">
        <f t="shared" si="42"/>
        <v>2</v>
      </c>
      <c r="AR48" s="34">
        <f t="shared" si="43"/>
        <v>0.3854166666666668</v>
      </c>
      <c r="AS48" s="42">
        <f>SUM(C52,C159,C266,C373,C480,C587,C694)/config!$AC$13</f>
        <v>0.5714285714285714</v>
      </c>
      <c r="AT48" s="43">
        <f>SUM(D52:E52,D159:E159,D266:E266,D373:E373,D480:E480,D587:E587,D694:E694)/config!$AC$13</f>
        <v>6</v>
      </c>
      <c r="AU48" s="43">
        <f>SUM(F52:G52,F159:G159,F266:G266,F373:G373,F480:G480,F587:G587,F694:G694)/config!$AC$13</f>
        <v>0.42857142857142855</v>
      </c>
      <c r="AV48" s="43">
        <f>SUM(H52,H159,H266,H373,H480,H587,H694)/config!$AC$13</f>
        <v>0.14285714285714285</v>
      </c>
      <c r="AW48" s="44">
        <f>SUM(I52:L52,I159:L159,I266:L266,I373:L373,I480:L480,I587:L587,I694:L694)/config!$AC$13</f>
        <v>0</v>
      </c>
      <c r="AY48" s="34">
        <f t="shared" si="44"/>
        <v>0.3854166666666668</v>
      </c>
      <c r="AZ48" s="45">
        <f t="shared" si="79"/>
        <v>8</v>
      </c>
      <c r="BA48" s="46">
        <f t="shared" si="80"/>
        <v>10</v>
      </c>
      <c r="BB48" s="46">
        <f t="shared" si="81"/>
        <v>2</v>
      </c>
      <c r="BC48" s="46">
        <f t="shared" si="82"/>
        <v>7</v>
      </c>
      <c r="BD48" s="46">
        <f t="shared" si="83"/>
        <v>9</v>
      </c>
      <c r="BE48" s="46">
        <f t="shared" si="84"/>
        <v>7</v>
      </c>
      <c r="BF48" s="47">
        <f t="shared" si="85"/>
        <v>7</v>
      </c>
      <c r="BG48" s="23"/>
      <c r="BH48" s="34">
        <f t="shared" si="86"/>
        <v>0.3854166666666668</v>
      </c>
      <c r="BI48" s="42">
        <f t="shared" si="87"/>
        <v>27.5</v>
      </c>
      <c r="BJ48" s="43">
        <f t="shared" si="88"/>
        <v>26.5</v>
      </c>
      <c r="BK48" s="43">
        <f t="shared" si="89"/>
        <v>21.9</v>
      </c>
      <c r="BL48" s="43">
        <f t="shared" si="90"/>
        <v>27.1</v>
      </c>
      <c r="BM48" s="43">
        <f t="shared" si="91"/>
        <v>22.8</v>
      </c>
      <c r="BN48" s="43">
        <f t="shared" si="92"/>
        <v>21.7</v>
      </c>
      <c r="BO48" s="44">
        <f t="shared" si="93"/>
        <v>25.5</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24.714285714285715</v>
      </c>
      <c r="CA48" s="327" t="e">
        <f t="shared" si="31"/>
        <v>#N/A</v>
      </c>
      <c r="CB48" s="329">
        <f t="shared" si="72"/>
        <v>30</v>
      </c>
      <c r="CD48" s="689">
        <f t="shared" si="102"/>
        <v>2</v>
      </c>
      <c r="CE48" s="690">
        <f t="shared" si="103"/>
        <v>3</v>
      </c>
      <c r="CF48" s="690">
        <f t="shared" si="104"/>
        <v>1</v>
      </c>
      <c r="CG48" s="690">
        <f t="shared" si="105"/>
        <v>1</v>
      </c>
      <c r="CH48" s="690">
        <f t="shared" si="106"/>
        <v>0</v>
      </c>
      <c r="CI48" s="690">
        <f t="shared" si="107"/>
        <v>0</v>
      </c>
      <c r="CJ48" s="691">
        <f t="shared" si="108"/>
        <v>2</v>
      </c>
      <c r="CK48" s="702">
        <f t="shared" si="46"/>
        <v>18</v>
      </c>
      <c r="CM48" s="42">
        <f t="shared" si="47"/>
        <v>220</v>
      </c>
      <c r="CN48" s="43">
        <f t="shared" si="73"/>
        <v>265</v>
      </c>
      <c r="CO48" s="43">
        <f t="shared" si="74"/>
        <v>43.8</v>
      </c>
      <c r="CP48" s="43">
        <f t="shared" si="75"/>
        <v>189.70000000000002</v>
      </c>
      <c r="CQ48" s="43">
        <f t="shared" si="76"/>
        <v>205.20000000000002</v>
      </c>
      <c r="CR48" s="43">
        <f t="shared" si="77"/>
        <v>151.9</v>
      </c>
      <c r="CS48" s="44">
        <f t="shared" si="78"/>
        <v>178.5</v>
      </c>
      <c r="CU48" s="386">
        <f>SUM(SUMIF($AZ$8:$BF$8, {"NON";"NEUT"}, AZ48:BF48))/config!$AC$16</f>
        <v>6.8</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5.8</v>
      </c>
      <c r="DA48" s="43">
        <f>SUM(SUM(F52:G52)*$CY$108, SUM(F159:G159)*$CY$109, SUM(F266:G266)*$CY$110, SUM(F373:G373)*$CY$111, SUM(F480:G480)*$CY$112, SUM(F587:G587)*$CY$113, SUM(F694:G694)*$CY$114)/config!$AC$16</f>
        <v>0.4</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25</v>
      </c>
      <c r="DG48" s="32">
        <f t="shared" si="50"/>
        <v>30</v>
      </c>
      <c r="DH48" s="32">
        <f t="shared" si="51"/>
        <v>50</v>
      </c>
      <c r="DI48" s="32">
        <f t="shared" si="52"/>
        <v>14.285714285714285</v>
      </c>
      <c r="DJ48" s="32">
        <f t="shared" si="53"/>
        <v>0</v>
      </c>
      <c r="DK48" s="32">
        <f t="shared" si="54"/>
        <v>0</v>
      </c>
      <c r="DL48" s="679">
        <f t="shared" si="55"/>
        <v>28.571428571428569</v>
      </c>
      <c r="DN48" s="11">
        <f t="shared" si="56"/>
        <v>0</v>
      </c>
      <c r="DO48" s="11">
        <f t="shared" si="57"/>
        <v>0</v>
      </c>
      <c r="DP48" s="11">
        <f t="shared" si="58"/>
        <v>0</v>
      </c>
      <c r="DQ48" s="11">
        <f t="shared" si="59"/>
        <v>0</v>
      </c>
      <c r="DR48" s="11">
        <f t="shared" si="60"/>
        <v>0</v>
      </c>
      <c r="DS48" s="11">
        <f t="shared" si="61"/>
        <v>0</v>
      </c>
      <c r="DT48" s="11">
        <f t="shared" si="62"/>
        <v>0</v>
      </c>
      <c r="DV48" s="709">
        <f t="shared" si="63"/>
        <v>2</v>
      </c>
      <c r="DW48" s="709">
        <f t="shared" si="64"/>
        <v>3</v>
      </c>
      <c r="DX48" s="709">
        <f t="shared" si="65"/>
        <v>1</v>
      </c>
      <c r="DY48" s="709">
        <f t="shared" si="66"/>
        <v>1</v>
      </c>
      <c r="DZ48" s="709">
        <f t="shared" si="67"/>
        <v>0</v>
      </c>
      <c r="EA48" s="709">
        <f t="shared" si="68"/>
        <v>0</v>
      </c>
      <c r="EB48" s="709">
        <f t="shared" si="69"/>
        <v>2</v>
      </c>
      <c r="ED48" s="710"/>
      <c r="EE48" s="710"/>
      <c r="EF48" s="710"/>
      <c r="EG48" s="710"/>
      <c r="EH48" s="710"/>
      <c r="EI48" s="710"/>
      <c r="EJ48" s="710"/>
      <c r="EL48" s="710"/>
      <c r="EM48" s="710"/>
      <c r="EN48" s="710"/>
      <c r="EO48" s="710"/>
      <c r="EP48" s="710"/>
      <c r="EQ48" s="710"/>
      <c r="ER48" s="710"/>
    </row>
    <row r="49" spans="1:148" ht="15" x14ac:dyDescent="0.25">
      <c r="A49" s="154" t="s">
        <v>86</v>
      </c>
      <c r="B49" s="500">
        <v>14</v>
      </c>
      <c r="C49" s="148">
        <v>0</v>
      </c>
      <c r="D49" s="148">
        <v>10</v>
      </c>
      <c r="E49" s="148">
        <v>0</v>
      </c>
      <c r="F49" s="148">
        <v>4</v>
      </c>
      <c r="G49" s="148">
        <v>0</v>
      </c>
      <c r="H49" s="148">
        <v>0</v>
      </c>
      <c r="I49" s="148">
        <v>0</v>
      </c>
      <c r="J49" s="148">
        <v>0</v>
      </c>
      <c r="K49" s="148">
        <v>0</v>
      </c>
      <c r="L49" s="148">
        <v>0</v>
      </c>
      <c r="M49" s="512"/>
      <c r="N49" s="527" t="s">
        <v>86</v>
      </c>
      <c r="O49" s="733">
        <v>0</v>
      </c>
      <c r="P49" s="734">
        <v>3</v>
      </c>
      <c r="Q49" s="734">
        <v>0</v>
      </c>
      <c r="R49" s="734">
        <v>8</v>
      </c>
      <c r="S49" s="734">
        <v>2</v>
      </c>
      <c r="T49" s="734">
        <v>1</v>
      </c>
      <c r="U49" s="734">
        <v>0</v>
      </c>
      <c r="V49" s="734">
        <v>0</v>
      </c>
      <c r="W49" s="734">
        <v>0</v>
      </c>
      <c r="X49" s="734">
        <v>0</v>
      </c>
      <c r="Y49" s="734">
        <v>0</v>
      </c>
      <c r="Z49" s="734">
        <v>0</v>
      </c>
      <c r="AA49" s="734">
        <v>0</v>
      </c>
      <c r="AB49" s="734">
        <v>0</v>
      </c>
      <c r="AC49" s="149">
        <v>22.3</v>
      </c>
      <c r="AD49" s="149">
        <v>25.5</v>
      </c>
      <c r="AE49" s="148">
        <v>1</v>
      </c>
      <c r="AF49" s="149">
        <v>7.1428571428571423</v>
      </c>
      <c r="AG49" s="148">
        <v>0</v>
      </c>
      <c r="AH49" s="149">
        <v>0</v>
      </c>
      <c r="AI49" s="148">
        <v>0</v>
      </c>
      <c r="AJ49" s="501">
        <v>0</v>
      </c>
      <c r="AP49" s="316">
        <f t="shared" si="42"/>
        <v>2</v>
      </c>
      <c r="AR49" s="34">
        <f t="shared" si="43"/>
        <v>0.39583333333333348</v>
      </c>
      <c r="AS49" s="42">
        <f>SUM(C53,C160,C267,C374,C481,C588,C695)/config!$AC$13</f>
        <v>0.2857142857142857</v>
      </c>
      <c r="AT49" s="43">
        <f>SUM(D53:E53,D160:E160,D267:E267,D374:E374,D481:E481,D588:E588,D695:E695)/config!$AC$13</f>
        <v>5.4285714285714288</v>
      </c>
      <c r="AU49" s="43">
        <f>SUM(F53:G53,F160:G160,F267:G267,F374:G374,F481:G481,F588:G588,F695:G695)/config!$AC$13</f>
        <v>0.2857142857142857</v>
      </c>
      <c r="AV49" s="43">
        <f>SUM(H53,H160,H267,H374,H481,H588,H695)/config!$AC$13</f>
        <v>0.14285714285714285</v>
      </c>
      <c r="AW49" s="44">
        <f>SUM(I53:L53,I160:L160,I267:L267,I374:L374,I481:L481,I588:L588,I695:L695)/config!$AC$13</f>
        <v>0</v>
      </c>
      <c r="AY49" s="34">
        <f t="shared" si="44"/>
        <v>0.39583333333333348</v>
      </c>
      <c r="AZ49" s="45">
        <f t="shared" si="79"/>
        <v>3</v>
      </c>
      <c r="BA49" s="46">
        <f t="shared" si="80"/>
        <v>6</v>
      </c>
      <c r="BB49" s="46">
        <f t="shared" si="81"/>
        <v>8</v>
      </c>
      <c r="BC49" s="46">
        <f t="shared" si="82"/>
        <v>8</v>
      </c>
      <c r="BD49" s="46">
        <f t="shared" si="83"/>
        <v>3</v>
      </c>
      <c r="BE49" s="46">
        <f t="shared" si="84"/>
        <v>9</v>
      </c>
      <c r="BF49" s="47">
        <f t="shared" si="85"/>
        <v>6</v>
      </c>
      <c r="BG49" s="23"/>
      <c r="BH49" s="34">
        <f t="shared" si="86"/>
        <v>0.39583333333333348</v>
      </c>
      <c r="BI49" s="42">
        <f t="shared" si="87"/>
        <v>20.3</v>
      </c>
      <c r="BJ49" s="43">
        <f t="shared" si="88"/>
        <v>21.7</v>
      </c>
      <c r="BK49" s="43">
        <f t="shared" si="89"/>
        <v>20.5</v>
      </c>
      <c r="BL49" s="43">
        <f t="shared" si="90"/>
        <v>28.1</v>
      </c>
      <c r="BM49" s="43">
        <f t="shared" si="91"/>
        <v>23.7</v>
      </c>
      <c r="BN49" s="43">
        <f t="shared" si="92"/>
        <v>21.1</v>
      </c>
      <c r="BO49" s="44">
        <f t="shared" si="93"/>
        <v>21.4</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22.400000000000002</v>
      </c>
      <c r="CA49" s="327" t="e">
        <f t="shared" si="31"/>
        <v>#N/A</v>
      </c>
      <c r="CB49" s="329">
        <f t="shared" si="72"/>
        <v>30</v>
      </c>
      <c r="CD49" s="689">
        <f t="shared" si="102"/>
        <v>0</v>
      </c>
      <c r="CE49" s="690">
        <f t="shared" si="103"/>
        <v>0</v>
      </c>
      <c r="CF49" s="690">
        <f t="shared" si="104"/>
        <v>1</v>
      </c>
      <c r="CG49" s="690">
        <f t="shared" si="105"/>
        <v>1</v>
      </c>
      <c r="CH49" s="690">
        <f t="shared" si="106"/>
        <v>0</v>
      </c>
      <c r="CI49" s="690">
        <f t="shared" si="107"/>
        <v>0</v>
      </c>
      <c r="CJ49" s="691">
        <f t="shared" si="108"/>
        <v>0</v>
      </c>
      <c r="CK49" s="702">
        <f t="shared" si="46"/>
        <v>4.6511627906976747</v>
      </c>
      <c r="CM49" s="42">
        <f t="shared" si="47"/>
        <v>60.900000000000006</v>
      </c>
      <c r="CN49" s="43">
        <f t="shared" si="73"/>
        <v>130.19999999999999</v>
      </c>
      <c r="CO49" s="43">
        <f t="shared" si="74"/>
        <v>164</v>
      </c>
      <c r="CP49" s="43">
        <f t="shared" si="75"/>
        <v>224.8</v>
      </c>
      <c r="CQ49" s="43">
        <f t="shared" si="76"/>
        <v>71.099999999999994</v>
      </c>
      <c r="CR49" s="43">
        <f t="shared" si="77"/>
        <v>189.9</v>
      </c>
      <c r="CS49" s="44">
        <f t="shared" si="78"/>
        <v>128.39999999999998</v>
      </c>
      <c r="CU49" s="386">
        <f>SUM(SUMIF($AZ$8:$BF$8, {"NON";"NEUT"}, AZ49:BF49))/config!$AC$16</f>
        <v>6.2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5.6</v>
      </c>
      <c r="DA49" s="43">
        <f>SUM(SUM(F53:G53)*$CY$108, SUM(F160:G160)*$CY$109, SUM(F267:G267)*$CY$110, SUM(F374:G374)*$CY$111, SUM(F481:G481)*$CY$112, SUM(F588:G588)*$CY$113, SUM(F695:G695)*$CY$114)/config!$AC$16</f>
        <v>0.2</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0</v>
      </c>
      <c r="DG49" s="32">
        <f t="shared" si="50"/>
        <v>0</v>
      </c>
      <c r="DH49" s="32">
        <f t="shared" si="51"/>
        <v>12.5</v>
      </c>
      <c r="DI49" s="32">
        <f t="shared" si="52"/>
        <v>12.5</v>
      </c>
      <c r="DJ49" s="32">
        <f t="shared" si="53"/>
        <v>0</v>
      </c>
      <c r="DK49" s="32">
        <f t="shared" si="54"/>
        <v>0</v>
      </c>
      <c r="DL49" s="679">
        <f t="shared" si="55"/>
        <v>0</v>
      </c>
      <c r="DN49" s="11">
        <f t="shared" si="56"/>
        <v>0</v>
      </c>
      <c r="DO49" s="11">
        <f t="shared" si="57"/>
        <v>0</v>
      </c>
      <c r="DP49" s="11">
        <f t="shared" si="58"/>
        <v>0</v>
      </c>
      <c r="DQ49" s="11">
        <f t="shared" si="59"/>
        <v>1</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7</v>
      </c>
      <c r="C50" s="148">
        <v>0</v>
      </c>
      <c r="D50" s="148">
        <v>7</v>
      </c>
      <c r="E50" s="148">
        <v>0</v>
      </c>
      <c r="F50" s="148">
        <v>0</v>
      </c>
      <c r="G50" s="148">
        <v>0</v>
      </c>
      <c r="H50" s="148">
        <v>0</v>
      </c>
      <c r="I50" s="148">
        <v>0</v>
      </c>
      <c r="J50" s="148">
        <v>0</v>
      </c>
      <c r="K50" s="148">
        <v>0</v>
      </c>
      <c r="L50" s="148">
        <v>0</v>
      </c>
      <c r="M50" s="512"/>
      <c r="N50" s="527" t="s">
        <v>87</v>
      </c>
      <c r="O50" s="733">
        <v>2</v>
      </c>
      <c r="P50" s="734">
        <v>0</v>
      </c>
      <c r="Q50" s="734">
        <v>0</v>
      </c>
      <c r="R50" s="734">
        <v>2</v>
      </c>
      <c r="S50" s="734">
        <v>1</v>
      </c>
      <c r="T50" s="734">
        <v>2</v>
      </c>
      <c r="U50" s="734">
        <v>0</v>
      </c>
      <c r="V50" s="734">
        <v>0</v>
      </c>
      <c r="W50" s="734">
        <v>0</v>
      </c>
      <c r="X50" s="734">
        <v>0</v>
      </c>
      <c r="Y50" s="734">
        <v>0</v>
      </c>
      <c r="Z50" s="734">
        <v>0</v>
      </c>
      <c r="AA50" s="734">
        <v>0</v>
      </c>
      <c r="AB50" s="734">
        <v>0</v>
      </c>
      <c r="AC50" s="149">
        <v>22.4</v>
      </c>
      <c r="AD50" s="149" t="s">
        <v>24</v>
      </c>
      <c r="AE50" s="148">
        <v>2</v>
      </c>
      <c r="AF50" s="149">
        <v>28.571428571428569</v>
      </c>
      <c r="AG50" s="148">
        <v>0</v>
      </c>
      <c r="AH50" s="149">
        <v>0</v>
      </c>
      <c r="AI50" s="148">
        <v>0</v>
      </c>
      <c r="AJ50" s="501">
        <v>0</v>
      </c>
      <c r="AP50" s="316">
        <f t="shared" si="42"/>
        <v>6</v>
      </c>
      <c r="AR50" s="34">
        <f t="shared" si="43"/>
        <v>0.40625000000000017</v>
      </c>
      <c r="AS50" s="42">
        <f>SUM(C54,C161,C268,C375,C482,C589,C696)/config!$AC$13</f>
        <v>0.2857142857142857</v>
      </c>
      <c r="AT50" s="43">
        <f>SUM(D54:E54,D161:E161,D268:E268,D375:E375,D482:E482,D589:E589,D696:E696)/config!$AC$13</f>
        <v>7.7142857142857144</v>
      </c>
      <c r="AU50" s="43">
        <f>SUM(F54:G54,F161:G161,F268:G268,F375:G375,F482:G482,F589:G589,F696:G696)/config!$AC$13</f>
        <v>0.8571428571428571</v>
      </c>
      <c r="AV50" s="43">
        <f>SUM(H54,H161,H268,H375,H482,H589,H696)/config!$AC$13</f>
        <v>0</v>
      </c>
      <c r="AW50" s="44">
        <f>SUM(I54:L54,I161:L161,I268:L268,I375:L375,I482:L482,I589:L589,I696:L696)/config!$AC$13</f>
        <v>0</v>
      </c>
      <c r="AY50" s="34">
        <f t="shared" si="44"/>
        <v>0.40625000000000017</v>
      </c>
      <c r="AZ50" s="45">
        <f t="shared" si="79"/>
        <v>9</v>
      </c>
      <c r="BA50" s="46">
        <f t="shared" si="80"/>
        <v>12</v>
      </c>
      <c r="BB50" s="46">
        <f t="shared" si="81"/>
        <v>16</v>
      </c>
      <c r="BC50" s="46">
        <f t="shared" si="82"/>
        <v>5</v>
      </c>
      <c r="BD50" s="46">
        <f t="shared" si="83"/>
        <v>6</v>
      </c>
      <c r="BE50" s="46">
        <f t="shared" si="84"/>
        <v>6</v>
      </c>
      <c r="BF50" s="47">
        <f t="shared" si="85"/>
        <v>8</v>
      </c>
      <c r="BG50" s="23"/>
      <c r="BH50" s="34">
        <f t="shared" si="86"/>
        <v>0.40625000000000017</v>
      </c>
      <c r="BI50" s="42">
        <f t="shared" si="87"/>
        <v>23.8</v>
      </c>
      <c r="BJ50" s="43">
        <f t="shared" si="88"/>
        <v>24.2</v>
      </c>
      <c r="BK50" s="43">
        <f t="shared" si="89"/>
        <v>21.7</v>
      </c>
      <c r="BL50" s="43">
        <f t="shared" si="90"/>
        <v>26.5</v>
      </c>
      <c r="BM50" s="43">
        <f t="shared" si="91"/>
        <v>26.3</v>
      </c>
      <c r="BN50" s="43">
        <f t="shared" si="92"/>
        <v>23.5</v>
      </c>
      <c r="BO50" s="44">
        <f t="shared" si="93"/>
        <v>21.4</v>
      </c>
      <c r="BP50" s="23"/>
      <c r="BQ50" s="34">
        <f t="shared" si="94"/>
        <v>0.40625000000000017</v>
      </c>
      <c r="BR50" s="42" t="str">
        <f t="shared" si="95"/>
        <v/>
      </c>
      <c r="BS50" s="43">
        <f t="shared" si="96"/>
        <v>29.2</v>
      </c>
      <c r="BT50" s="43">
        <f t="shared" si="97"/>
        <v>26.4</v>
      </c>
      <c r="BU50" s="43" t="str">
        <f t="shared" si="98"/>
        <v/>
      </c>
      <c r="BV50" s="43" t="str">
        <f t="shared" si="99"/>
        <v/>
      </c>
      <c r="BW50" s="43" t="str">
        <f t="shared" si="100"/>
        <v/>
      </c>
      <c r="BX50" s="44" t="str">
        <f t="shared" si="101"/>
        <v/>
      </c>
      <c r="BZ50" s="41">
        <f t="shared" si="45"/>
        <v>23.914285714285715</v>
      </c>
      <c r="CA50" s="327">
        <f t="shared" si="31"/>
        <v>27.799999999999997</v>
      </c>
      <c r="CB50" s="329">
        <f t="shared" si="72"/>
        <v>30</v>
      </c>
      <c r="CD50" s="689">
        <f t="shared" si="102"/>
        <v>2</v>
      </c>
      <c r="CE50" s="690">
        <f t="shared" si="103"/>
        <v>1</v>
      </c>
      <c r="CF50" s="690">
        <f t="shared" si="104"/>
        <v>1</v>
      </c>
      <c r="CG50" s="690">
        <f t="shared" si="105"/>
        <v>0</v>
      </c>
      <c r="CH50" s="690">
        <f t="shared" si="106"/>
        <v>0</v>
      </c>
      <c r="CI50" s="690">
        <f t="shared" si="107"/>
        <v>0</v>
      </c>
      <c r="CJ50" s="691">
        <f t="shared" si="108"/>
        <v>1</v>
      </c>
      <c r="CK50" s="702">
        <f t="shared" si="46"/>
        <v>8.064516129032258</v>
      </c>
      <c r="CM50" s="42">
        <f t="shared" si="47"/>
        <v>214.20000000000002</v>
      </c>
      <c r="CN50" s="43">
        <f t="shared" si="73"/>
        <v>290.39999999999998</v>
      </c>
      <c r="CO50" s="43">
        <f t="shared" si="74"/>
        <v>347.2</v>
      </c>
      <c r="CP50" s="43">
        <f t="shared" si="75"/>
        <v>132.5</v>
      </c>
      <c r="CQ50" s="43">
        <f t="shared" si="76"/>
        <v>157.80000000000001</v>
      </c>
      <c r="CR50" s="43">
        <f t="shared" si="77"/>
        <v>141</v>
      </c>
      <c r="CS50" s="44">
        <f t="shared" si="78"/>
        <v>171.2</v>
      </c>
      <c r="CU50" s="386">
        <f>SUM(SUMIF($AZ$8:$BF$8, {"NON";"NEUT"}, AZ50:BF50))/config!$AC$16</f>
        <v>10</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8.4</v>
      </c>
      <c r="DA50" s="43">
        <f>SUM(SUM(F54:G54)*$CY$108, SUM(F161:G161)*$CY$109, SUM(F268:G268)*$CY$110, SUM(F375:G375)*$CY$111, SUM(F482:G482)*$CY$112, SUM(F589:G589)*$CY$113, SUM(F696:G696)*$CY$114)/config!$AC$16</f>
        <v>1.2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22.222222222222221</v>
      </c>
      <c r="DG50" s="32">
        <f t="shared" si="50"/>
        <v>8.3333333333333321</v>
      </c>
      <c r="DH50" s="32">
        <f t="shared" si="51"/>
        <v>6.25</v>
      </c>
      <c r="DI50" s="32">
        <f t="shared" si="52"/>
        <v>0</v>
      </c>
      <c r="DJ50" s="32">
        <f t="shared" si="53"/>
        <v>0</v>
      </c>
      <c r="DK50" s="32">
        <f t="shared" si="54"/>
        <v>0</v>
      </c>
      <c r="DL50" s="679">
        <f t="shared" si="55"/>
        <v>12.5</v>
      </c>
      <c r="DN50" s="11">
        <f t="shared" si="56"/>
        <v>0</v>
      </c>
      <c r="DO50" s="11">
        <f t="shared" si="57"/>
        <v>0</v>
      </c>
      <c r="DP50" s="11">
        <f t="shared" si="58"/>
        <v>0</v>
      </c>
      <c r="DQ50" s="11">
        <f t="shared" si="59"/>
        <v>0</v>
      </c>
      <c r="DR50" s="11">
        <f t="shared" si="60"/>
        <v>0</v>
      </c>
      <c r="DS50" s="11">
        <f t="shared" si="61"/>
        <v>0</v>
      </c>
      <c r="DT50" s="11">
        <f t="shared" si="62"/>
        <v>1</v>
      </c>
      <c r="DV50" s="709">
        <f t="shared" si="63"/>
        <v>2</v>
      </c>
      <c r="DW50" s="709">
        <f t="shared" si="64"/>
        <v>1</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6</v>
      </c>
      <c r="C51" s="150">
        <v>0</v>
      </c>
      <c r="D51" s="150">
        <v>6</v>
      </c>
      <c r="E51" s="150">
        <v>0</v>
      </c>
      <c r="F51" s="150">
        <v>0</v>
      </c>
      <c r="G51" s="150">
        <v>0</v>
      </c>
      <c r="H51" s="150">
        <v>0</v>
      </c>
      <c r="I51" s="150">
        <v>0</v>
      </c>
      <c r="J51" s="150">
        <v>0</v>
      </c>
      <c r="K51" s="150">
        <v>0</v>
      </c>
      <c r="L51" s="150">
        <v>0</v>
      </c>
      <c r="M51" s="514"/>
      <c r="N51" s="527" t="s">
        <v>53</v>
      </c>
      <c r="O51" s="733">
        <v>0</v>
      </c>
      <c r="P51" s="734">
        <v>0</v>
      </c>
      <c r="Q51" s="734">
        <v>0</v>
      </c>
      <c r="R51" s="734">
        <v>0</v>
      </c>
      <c r="S51" s="734">
        <v>4</v>
      </c>
      <c r="T51" s="734">
        <v>0</v>
      </c>
      <c r="U51" s="734">
        <v>2</v>
      </c>
      <c r="V51" s="734">
        <v>0</v>
      </c>
      <c r="W51" s="734">
        <v>0</v>
      </c>
      <c r="X51" s="734">
        <v>0</v>
      </c>
      <c r="Y51" s="734">
        <v>0</v>
      </c>
      <c r="Z51" s="734">
        <v>0</v>
      </c>
      <c r="AA51" s="734">
        <v>0</v>
      </c>
      <c r="AB51" s="734">
        <v>0</v>
      </c>
      <c r="AC51" s="151">
        <v>30.5</v>
      </c>
      <c r="AD51" s="151" t="s">
        <v>24</v>
      </c>
      <c r="AE51" s="150">
        <v>2</v>
      </c>
      <c r="AF51" s="151">
        <v>33.333333333333329</v>
      </c>
      <c r="AG51" s="150">
        <v>2</v>
      </c>
      <c r="AH51" s="151">
        <v>33.333333333333329</v>
      </c>
      <c r="AI51" s="150">
        <v>0</v>
      </c>
      <c r="AJ51" s="505">
        <v>0</v>
      </c>
      <c r="AP51" s="316">
        <f t="shared" si="42"/>
        <v>3</v>
      </c>
      <c r="AR51" s="34">
        <f t="shared" si="43"/>
        <v>0.41666666666666685</v>
      </c>
      <c r="AS51" s="42">
        <f>SUM(C55,C162,C269,C376,C483,C590,C697)/config!$AC$13</f>
        <v>0</v>
      </c>
      <c r="AT51" s="43">
        <f>SUM(D55:E55,D162:E162,D269:E269,D376:E376,D483:E483,D590:E590,D697:E697)/config!$AC$13</f>
        <v>5</v>
      </c>
      <c r="AU51" s="43">
        <f>SUM(F55:G55,F162:G162,F269:G269,F376:G376,F483:G483,F590:G590,F697:G697)/config!$AC$13</f>
        <v>0.42857142857142855</v>
      </c>
      <c r="AV51" s="43">
        <f>SUM(H55,H162,H269,H376,H483,H590,H697)/config!$AC$13</f>
        <v>0.14285714285714285</v>
      </c>
      <c r="AW51" s="44">
        <f>SUM(I55:L55,I162:L162,I269:L269,I376:L376,I483:L483,I590:L590,I697:L697)/config!$AC$13</f>
        <v>0</v>
      </c>
      <c r="AY51" s="34">
        <f t="shared" si="44"/>
        <v>0.41666666666666685</v>
      </c>
      <c r="AZ51" s="45">
        <f t="shared" si="79"/>
        <v>2</v>
      </c>
      <c r="BA51" s="46">
        <f t="shared" si="80"/>
        <v>9</v>
      </c>
      <c r="BB51" s="46">
        <f t="shared" si="81"/>
        <v>7</v>
      </c>
      <c r="BC51" s="46">
        <f t="shared" si="82"/>
        <v>1</v>
      </c>
      <c r="BD51" s="46">
        <f t="shared" si="83"/>
        <v>7</v>
      </c>
      <c r="BE51" s="46">
        <f t="shared" si="84"/>
        <v>5</v>
      </c>
      <c r="BF51" s="47">
        <f t="shared" si="85"/>
        <v>8</v>
      </c>
      <c r="BG51" s="23"/>
      <c r="BH51" s="34">
        <f t="shared" si="86"/>
        <v>0.41666666666666685</v>
      </c>
      <c r="BI51" s="42">
        <f t="shared" si="87"/>
        <v>30.8</v>
      </c>
      <c r="BJ51" s="43">
        <f t="shared" si="88"/>
        <v>21.1</v>
      </c>
      <c r="BK51" s="43">
        <f t="shared" si="89"/>
        <v>26.3</v>
      </c>
      <c r="BL51" s="43">
        <f t="shared" si="90"/>
        <v>24.1</v>
      </c>
      <c r="BM51" s="43">
        <f t="shared" si="91"/>
        <v>23.3</v>
      </c>
      <c r="BN51" s="43">
        <f t="shared" si="92"/>
        <v>21.3</v>
      </c>
      <c r="BO51" s="44">
        <f t="shared" si="93"/>
        <v>23.2</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24.3</v>
      </c>
      <c r="CA51" s="327" t="e">
        <f t="shared" si="31"/>
        <v>#N/A</v>
      </c>
      <c r="CB51" s="329">
        <f t="shared" si="72"/>
        <v>30</v>
      </c>
      <c r="CD51" s="689">
        <f t="shared" si="102"/>
        <v>1</v>
      </c>
      <c r="CE51" s="690">
        <f t="shared" si="103"/>
        <v>0</v>
      </c>
      <c r="CF51" s="690">
        <f t="shared" si="104"/>
        <v>1</v>
      </c>
      <c r="CG51" s="690">
        <f t="shared" si="105"/>
        <v>0</v>
      </c>
      <c r="CH51" s="690">
        <f t="shared" si="106"/>
        <v>0</v>
      </c>
      <c r="CI51" s="690">
        <f t="shared" si="107"/>
        <v>0</v>
      </c>
      <c r="CJ51" s="691">
        <f t="shared" si="108"/>
        <v>1</v>
      </c>
      <c r="CK51" s="702">
        <f t="shared" si="46"/>
        <v>7.6923076923076925</v>
      </c>
      <c r="CM51" s="42">
        <f t="shared" si="47"/>
        <v>61.6</v>
      </c>
      <c r="CN51" s="43">
        <f t="shared" si="73"/>
        <v>189.9</v>
      </c>
      <c r="CO51" s="43">
        <f t="shared" si="74"/>
        <v>184.1</v>
      </c>
      <c r="CP51" s="43">
        <f t="shared" si="75"/>
        <v>24.1</v>
      </c>
      <c r="CQ51" s="43">
        <f t="shared" si="76"/>
        <v>163.1</v>
      </c>
      <c r="CR51" s="43">
        <f t="shared" si="77"/>
        <v>106.5</v>
      </c>
      <c r="CS51" s="44">
        <f t="shared" si="78"/>
        <v>185.6</v>
      </c>
      <c r="CU51" s="386">
        <f>SUM(SUMIF($AZ$8:$BF$8, {"NON";"NEUT"}, AZ51:BF51))/config!$AC$16</f>
        <v>5.4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4.5999999999999996</v>
      </c>
      <c r="DA51" s="43">
        <f>SUM(SUM(F55:G55)*$CY$108, SUM(F162:G162)*$CY$109, SUM(F269:G269)*$CY$110, SUM(F376:G376)*$CY$111, SUM(F483:G483)*$CY$112, SUM(F590:G590)*$CY$113, SUM(F697:G697)*$CY$114)/config!$AC$16</f>
        <v>0.6</v>
      </c>
      <c r="DB51" s="43">
        <f>SUM(H55*$CY$108, H162*$CY$109, H269*$CY$110, H376*$CY$111, H483*$CY$112, H590*$CY$113, H697*$CY$114)/config!$AC$16</f>
        <v>0.2</v>
      </c>
      <c r="DC51" s="44">
        <f>SUM(SUM(I55:L55)*$CY$108, SUM(I162:L162)*$CY$109, SUM(I269:L269)*$CY$110, SUM(I376:L376)*$CY$111, SUM(I483:L483)*$CY$112, SUM(I590:L590)*$CY$113, SUM(I697:L697)*$CY$114)/config!$AC$16</f>
        <v>0</v>
      </c>
      <c r="DF51" s="386">
        <f t="shared" si="49"/>
        <v>50</v>
      </c>
      <c r="DG51" s="32">
        <f t="shared" si="50"/>
        <v>0</v>
      </c>
      <c r="DH51" s="32">
        <f t="shared" si="51"/>
        <v>14.285714285714285</v>
      </c>
      <c r="DI51" s="32">
        <f t="shared" si="52"/>
        <v>0</v>
      </c>
      <c r="DJ51" s="32">
        <f t="shared" si="53"/>
        <v>0</v>
      </c>
      <c r="DK51" s="32">
        <f t="shared" si="54"/>
        <v>0</v>
      </c>
      <c r="DL51" s="679">
        <f t="shared" si="55"/>
        <v>12.5</v>
      </c>
      <c r="DN51" s="11">
        <f t="shared" si="56"/>
        <v>1</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8</v>
      </c>
      <c r="C52" s="148">
        <v>1</v>
      </c>
      <c r="D52" s="148">
        <v>7</v>
      </c>
      <c r="E52" s="148">
        <v>0</v>
      </c>
      <c r="F52" s="148">
        <v>0</v>
      </c>
      <c r="G52" s="148">
        <v>0</v>
      </c>
      <c r="H52" s="148">
        <v>0</v>
      </c>
      <c r="I52" s="148">
        <v>0</v>
      </c>
      <c r="J52" s="148">
        <v>0</v>
      </c>
      <c r="K52" s="148">
        <v>0</v>
      </c>
      <c r="L52" s="148">
        <v>0</v>
      </c>
      <c r="M52" s="512"/>
      <c r="N52" s="527" t="s">
        <v>88</v>
      </c>
      <c r="O52" s="733">
        <v>0</v>
      </c>
      <c r="P52" s="734">
        <v>0</v>
      </c>
      <c r="Q52" s="734">
        <v>1</v>
      </c>
      <c r="R52" s="734">
        <v>0</v>
      </c>
      <c r="S52" s="734">
        <v>5</v>
      </c>
      <c r="T52" s="734">
        <v>2</v>
      </c>
      <c r="U52" s="734">
        <v>0</v>
      </c>
      <c r="V52" s="734">
        <v>0</v>
      </c>
      <c r="W52" s="734">
        <v>0</v>
      </c>
      <c r="X52" s="734">
        <v>0</v>
      </c>
      <c r="Y52" s="734">
        <v>0</v>
      </c>
      <c r="Z52" s="734">
        <v>0</v>
      </c>
      <c r="AA52" s="734">
        <v>0</v>
      </c>
      <c r="AB52" s="734">
        <v>0</v>
      </c>
      <c r="AC52" s="149">
        <v>27.5</v>
      </c>
      <c r="AD52" s="149" t="s">
        <v>24</v>
      </c>
      <c r="AE52" s="148">
        <v>2</v>
      </c>
      <c r="AF52" s="149">
        <v>25</v>
      </c>
      <c r="AG52" s="148">
        <v>0</v>
      </c>
      <c r="AH52" s="149">
        <v>0</v>
      </c>
      <c r="AI52" s="148">
        <v>0</v>
      </c>
      <c r="AJ52" s="501">
        <v>0</v>
      </c>
      <c r="AP52" s="316">
        <f t="shared" si="42"/>
        <v>5</v>
      </c>
      <c r="AR52" s="34">
        <f t="shared" si="43"/>
        <v>0.42708333333333354</v>
      </c>
      <c r="AS52" s="42">
        <f>SUM(C56,C163,C270,C377,C484,C591,C698)/config!$AC$13</f>
        <v>0</v>
      </c>
      <c r="AT52" s="43">
        <f>SUM(D56:E56,D163:E163,D270:E270,D377:E377,D484:E484,D591:E591,D698:E698)/config!$AC$13</f>
        <v>3.8571428571428572</v>
      </c>
      <c r="AU52" s="43">
        <f>SUM(F56:G56,F163:G163,F270:G270,F377:G377,F484:G484,F591:G591,F698:G698)/config!$AC$13</f>
        <v>0.7142857142857143</v>
      </c>
      <c r="AV52" s="43">
        <f>SUM(H56,H163,H270,H377,H484,H591,H698)/config!$AC$13</f>
        <v>0</v>
      </c>
      <c r="AW52" s="44">
        <f>SUM(I56:L56,I163:L163,I270:L270,I377:L377,I484:L484,I591:L591,I698:L698)/config!$AC$13</f>
        <v>0</v>
      </c>
      <c r="AY52" s="34">
        <f t="shared" si="44"/>
        <v>0.42708333333333354</v>
      </c>
      <c r="AZ52" s="45">
        <f t="shared" si="79"/>
        <v>1</v>
      </c>
      <c r="BA52" s="46">
        <f t="shared" si="80"/>
        <v>4</v>
      </c>
      <c r="BB52" s="46">
        <f t="shared" si="81"/>
        <v>4</v>
      </c>
      <c r="BC52" s="46">
        <f t="shared" si="82"/>
        <v>5</v>
      </c>
      <c r="BD52" s="46">
        <f t="shared" si="83"/>
        <v>4</v>
      </c>
      <c r="BE52" s="46">
        <f t="shared" si="84"/>
        <v>9</v>
      </c>
      <c r="BF52" s="47">
        <f t="shared" si="85"/>
        <v>5</v>
      </c>
      <c r="BG52" s="23"/>
      <c r="BH52" s="34">
        <f t="shared" si="86"/>
        <v>0.42708333333333354</v>
      </c>
      <c r="BI52" s="42">
        <f t="shared" si="87"/>
        <v>15.6</v>
      </c>
      <c r="BJ52" s="43">
        <f t="shared" si="88"/>
        <v>23.4</v>
      </c>
      <c r="BK52" s="43">
        <f t="shared" si="89"/>
        <v>23.4</v>
      </c>
      <c r="BL52" s="43">
        <f t="shared" si="90"/>
        <v>22.2</v>
      </c>
      <c r="BM52" s="43">
        <f t="shared" si="91"/>
        <v>25.9</v>
      </c>
      <c r="BN52" s="43">
        <f t="shared" si="92"/>
        <v>21.5</v>
      </c>
      <c r="BO52" s="44">
        <f t="shared" si="93"/>
        <v>23.2</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22.171428571428571</v>
      </c>
      <c r="CA52" s="327" t="e">
        <f t="shared" si="31"/>
        <v>#N/A</v>
      </c>
      <c r="CB52" s="329">
        <f t="shared" si="72"/>
        <v>30</v>
      </c>
      <c r="CD52" s="689">
        <f t="shared" si="102"/>
        <v>0</v>
      </c>
      <c r="CE52" s="690">
        <f t="shared" si="103"/>
        <v>2</v>
      </c>
      <c r="CF52" s="690">
        <f t="shared" si="104"/>
        <v>0</v>
      </c>
      <c r="CG52" s="690">
        <f t="shared" si="105"/>
        <v>0</v>
      </c>
      <c r="CH52" s="690">
        <f t="shared" si="106"/>
        <v>0</v>
      </c>
      <c r="CI52" s="690">
        <f t="shared" si="107"/>
        <v>0</v>
      </c>
      <c r="CJ52" s="691">
        <f t="shared" si="108"/>
        <v>0</v>
      </c>
      <c r="CK52" s="702">
        <f t="shared" si="46"/>
        <v>6.25</v>
      </c>
      <c r="CM52" s="42">
        <f t="shared" si="47"/>
        <v>15.6</v>
      </c>
      <c r="CN52" s="43">
        <f t="shared" si="73"/>
        <v>93.6</v>
      </c>
      <c r="CO52" s="43">
        <f t="shared" si="74"/>
        <v>93.6</v>
      </c>
      <c r="CP52" s="43">
        <f t="shared" si="75"/>
        <v>111</v>
      </c>
      <c r="CQ52" s="43">
        <f t="shared" si="76"/>
        <v>103.6</v>
      </c>
      <c r="CR52" s="43">
        <f t="shared" si="77"/>
        <v>193.5</v>
      </c>
      <c r="CS52" s="44">
        <f t="shared" si="78"/>
        <v>116</v>
      </c>
      <c r="CU52" s="386">
        <f>SUM(SUMIF($AZ$8:$BF$8, {"NON";"NEUT"}, AZ52:BF52))/config!$AC$16</f>
        <v>3.8</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3.4</v>
      </c>
      <c r="DA52" s="43">
        <f>SUM(SUM(F56:G56)*$CY$108, SUM(F163:G163)*$CY$109, SUM(F270:G270)*$CY$110, SUM(F377:G377)*$CY$111, SUM(F484:G484)*$CY$112, SUM(F591:G591)*$CY$113, SUM(F698:G698)*$CY$114)/config!$AC$16</f>
        <v>0.4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50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2</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v>
      </c>
      <c r="C53" s="148">
        <v>0</v>
      </c>
      <c r="D53" s="148">
        <v>3</v>
      </c>
      <c r="E53" s="148">
        <v>0</v>
      </c>
      <c r="F53" s="148">
        <v>0</v>
      </c>
      <c r="G53" s="148">
        <v>0</v>
      </c>
      <c r="H53" s="148">
        <v>0</v>
      </c>
      <c r="I53" s="148">
        <v>0</v>
      </c>
      <c r="J53" s="148">
        <v>0</v>
      </c>
      <c r="K53" s="148">
        <v>0</v>
      </c>
      <c r="L53" s="148">
        <v>0</v>
      </c>
      <c r="M53" s="512"/>
      <c r="N53" s="527" t="s">
        <v>89</v>
      </c>
      <c r="O53" s="733">
        <v>0</v>
      </c>
      <c r="P53" s="734">
        <v>0</v>
      </c>
      <c r="Q53" s="734">
        <v>2</v>
      </c>
      <c r="R53" s="734">
        <v>1</v>
      </c>
      <c r="S53" s="734">
        <v>0</v>
      </c>
      <c r="T53" s="734">
        <v>0</v>
      </c>
      <c r="U53" s="734">
        <v>0</v>
      </c>
      <c r="V53" s="734">
        <v>0</v>
      </c>
      <c r="W53" s="734">
        <v>0</v>
      </c>
      <c r="X53" s="734">
        <v>0</v>
      </c>
      <c r="Y53" s="734">
        <v>0</v>
      </c>
      <c r="Z53" s="734">
        <v>0</v>
      </c>
      <c r="AA53" s="734">
        <v>0</v>
      </c>
      <c r="AB53" s="734">
        <v>0</v>
      </c>
      <c r="AC53" s="149">
        <v>20.3</v>
      </c>
      <c r="AD53" s="149" t="s">
        <v>24</v>
      </c>
      <c r="AE53" s="148">
        <v>0</v>
      </c>
      <c r="AF53" s="149">
        <v>0</v>
      </c>
      <c r="AG53" s="148">
        <v>0</v>
      </c>
      <c r="AH53" s="149">
        <v>0</v>
      </c>
      <c r="AI53" s="148">
        <v>0</v>
      </c>
      <c r="AJ53" s="501">
        <v>0</v>
      </c>
      <c r="AP53" s="316">
        <f t="shared" si="42"/>
        <v>7</v>
      </c>
      <c r="AR53" s="34">
        <f t="shared" si="43"/>
        <v>0.43750000000000022</v>
      </c>
      <c r="AS53" s="42">
        <f>SUM(C57,C164,C271,C378,C485,C592,C699)/config!$AC$13</f>
        <v>0.14285714285714285</v>
      </c>
      <c r="AT53" s="43">
        <f>SUM(D57:E57,D164:E164,D271:E271,D378:E378,D485:E485,D592:E592,D699:E699)/config!$AC$13</f>
        <v>3.4285714285714284</v>
      </c>
      <c r="AU53" s="43">
        <f>SUM(F57:G57,F164:G164,F271:G271,F378:G378,F485:G485,F592:G592,F699:G699)/config!$AC$13</f>
        <v>1.1428571428571428</v>
      </c>
      <c r="AV53" s="43">
        <f>SUM(H57,H164,H271,H378,H485,H592,H699)/config!$AC$13</f>
        <v>0.14285714285714285</v>
      </c>
      <c r="AW53" s="44">
        <f>SUM(I57:L57,I164:L164,I271:L271,I378:L378,I485:L485,I592:L592,I699:L699)/config!$AC$13</f>
        <v>0</v>
      </c>
      <c r="AY53" s="34">
        <f t="shared" si="44"/>
        <v>0.43750000000000022</v>
      </c>
      <c r="AZ53" s="45">
        <f t="shared" si="79"/>
        <v>3</v>
      </c>
      <c r="BA53" s="46">
        <f t="shared" si="80"/>
        <v>6</v>
      </c>
      <c r="BB53" s="46">
        <f t="shared" si="81"/>
        <v>3</v>
      </c>
      <c r="BC53" s="46">
        <f t="shared" si="82"/>
        <v>6</v>
      </c>
      <c r="BD53" s="46">
        <f t="shared" si="83"/>
        <v>4</v>
      </c>
      <c r="BE53" s="46">
        <f t="shared" si="84"/>
        <v>7</v>
      </c>
      <c r="BF53" s="47">
        <f t="shared" si="85"/>
        <v>5</v>
      </c>
      <c r="BG53" s="23"/>
      <c r="BH53" s="34">
        <f t="shared" si="86"/>
        <v>0.43750000000000022</v>
      </c>
      <c r="BI53" s="42">
        <f t="shared" si="87"/>
        <v>24.3</v>
      </c>
      <c r="BJ53" s="43">
        <f t="shared" si="88"/>
        <v>24.5</v>
      </c>
      <c r="BK53" s="43">
        <f t="shared" si="89"/>
        <v>19.100000000000001</v>
      </c>
      <c r="BL53" s="43">
        <f t="shared" si="90"/>
        <v>24.5</v>
      </c>
      <c r="BM53" s="43">
        <f t="shared" si="91"/>
        <v>24.6</v>
      </c>
      <c r="BN53" s="43">
        <f t="shared" si="92"/>
        <v>28</v>
      </c>
      <c r="BO53" s="44">
        <f t="shared" si="93"/>
        <v>24.9</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24.271428571428572</v>
      </c>
      <c r="CA53" s="327" t="e">
        <f t="shared" si="31"/>
        <v>#N/A</v>
      </c>
      <c r="CB53" s="329">
        <f t="shared" si="72"/>
        <v>30</v>
      </c>
      <c r="CD53" s="689">
        <f t="shared" si="102"/>
        <v>1</v>
      </c>
      <c r="CE53" s="690">
        <f t="shared" si="103"/>
        <v>1</v>
      </c>
      <c r="CF53" s="690">
        <f t="shared" si="104"/>
        <v>0</v>
      </c>
      <c r="CG53" s="690">
        <f t="shared" si="105"/>
        <v>0</v>
      </c>
      <c r="CH53" s="690">
        <f t="shared" si="106"/>
        <v>1</v>
      </c>
      <c r="CI53" s="690">
        <f t="shared" si="107"/>
        <v>2</v>
      </c>
      <c r="CJ53" s="691">
        <f t="shared" si="108"/>
        <v>1</v>
      </c>
      <c r="CK53" s="702">
        <f t="shared" si="46"/>
        <v>17.647058823529413</v>
      </c>
      <c r="CM53" s="42">
        <f t="shared" si="47"/>
        <v>72.900000000000006</v>
      </c>
      <c r="CN53" s="43">
        <f t="shared" si="73"/>
        <v>147</v>
      </c>
      <c r="CO53" s="43">
        <f t="shared" si="74"/>
        <v>57.300000000000004</v>
      </c>
      <c r="CP53" s="43">
        <f t="shared" si="75"/>
        <v>147</v>
      </c>
      <c r="CQ53" s="43">
        <f t="shared" si="76"/>
        <v>98.4</v>
      </c>
      <c r="CR53" s="43">
        <f t="shared" si="77"/>
        <v>196</v>
      </c>
      <c r="CS53" s="44">
        <f t="shared" si="78"/>
        <v>124.5</v>
      </c>
      <c r="CU53" s="386">
        <f>SUM(SUMIF($AZ$8:$BF$8, {"NON";"NEUT"}, AZ53:BF53))/config!$AC$16</f>
        <v>4.5999999999999996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3.2</v>
      </c>
      <c r="DA53" s="43">
        <f>SUM(SUM(F57:G57)*$CY$108, SUM(F164:G164)*$CY$109, SUM(F271:G271)*$CY$110, SUM(F378:G378)*$CY$111, SUM(F485:G485)*$CY$112, SUM(F592:G592)*$CY$113, SUM(F699:G699)*$CY$114)/config!$AC$16</f>
        <v>1</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33.333333333333329</v>
      </c>
      <c r="DG53" s="32">
        <f t="shared" si="50"/>
        <v>16.666666666666664</v>
      </c>
      <c r="DH53" s="32">
        <f t="shared" si="51"/>
        <v>0</v>
      </c>
      <c r="DI53" s="32">
        <f t="shared" si="52"/>
        <v>0</v>
      </c>
      <c r="DJ53" s="32">
        <f t="shared" si="53"/>
        <v>25</v>
      </c>
      <c r="DK53" s="32">
        <f t="shared" si="54"/>
        <v>28.571428571428569</v>
      </c>
      <c r="DL53" s="679">
        <f t="shared" si="55"/>
        <v>20</v>
      </c>
      <c r="DN53" s="11">
        <f t="shared" si="56"/>
        <v>0</v>
      </c>
      <c r="DO53" s="11">
        <f t="shared" si="57"/>
        <v>0</v>
      </c>
      <c r="DP53" s="11">
        <f t="shared" si="58"/>
        <v>0</v>
      </c>
      <c r="DQ53" s="11">
        <f t="shared" si="59"/>
        <v>0</v>
      </c>
      <c r="DR53" s="11">
        <f t="shared" si="60"/>
        <v>0</v>
      </c>
      <c r="DS53" s="11">
        <f t="shared" si="61"/>
        <v>0</v>
      </c>
      <c r="DT53" s="11">
        <f t="shared" si="62"/>
        <v>0</v>
      </c>
      <c r="DV53" s="709">
        <f t="shared" si="63"/>
        <v>1</v>
      </c>
      <c r="DW53" s="709">
        <f t="shared" si="64"/>
        <v>1</v>
      </c>
      <c r="DX53" s="709">
        <f t="shared" si="65"/>
        <v>0</v>
      </c>
      <c r="DY53" s="709">
        <f t="shared" si="66"/>
        <v>0</v>
      </c>
      <c r="DZ53" s="709">
        <f t="shared" si="67"/>
        <v>1</v>
      </c>
      <c r="EA53" s="709">
        <f t="shared" si="68"/>
        <v>2</v>
      </c>
      <c r="EB53" s="709">
        <f t="shared" si="69"/>
        <v>1</v>
      </c>
      <c r="ED53" s="710"/>
      <c r="EE53" s="710"/>
      <c r="EF53" s="710"/>
      <c r="EG53" s="710"/>
      <c r="EH53" s="710"/>
      <c r="EI53" s="710"/>
      <c r="EJ53" s="710"/>
      <c r="EL53" s="710"/>
      <c r="EM53" s="710"/>
      <c r="EN53" s="710"/>
      <c r="EO53" s="710"/>
      <c r="EP53" s="710"/>
      <c r="EQ53" s="710"/>
      <c r="ER53" s="710"/>
    </row>
    <row r="54" spans="1:148" ht="15" x14ac:dyDescent="0.25">
      <c r="A54" s="154" t="s">
        <v>90</v>
      </c>
      <c r="B54" s="500">
        <v>9</v>
      </c>
      <c r="C54" s="148">
        <v>0</v>
      </c>
      <c r="D54" s="148">
        <v>8</v>
      </c>
      <c r="E54" s="148">
        <v>0</v>
      </c>
      <c r="F54" s="148">
        <v>1</v>
      </c>
      <c r="G54" s="148">
        <v>0</v>
      </c>
      <c r="H54" s="148">
        <v>0</v>
      </c>
      <c r="I54" s="148">
        <v>0</v>
      </c>
      <c r="J54" s="148">
        <v>0</v>
      </c>
      <c r="K54" s="148">
        <v>0</v>
      </c>
      <c r="L54" s="148">
        <v>0</v>
      </c>
      <c r="M54" s="512"/>
      <c r="N54" s="527" t="s">
        <v>90</v>
      </c>
      <c r="O54" s="733">
        <v>0</v>
      </c>
      <c r="P54" s="734">
        <v>0</v>
      </c>
      <c r="Q54" s="734">
        <v>2</v>
      </c>
      <c r="R54" s="734">
        <v>3</v>
      </c>
      <c r="S54" s="734">
        <v>2</v>
      </c>
      <c r="T54" s="734">
        <v>2</v>
      </c>
      <c r="U54" s="734">
        <v>0</v>
      </c>
      <c r="V54" s="734">
        <v>0</v>
      </c>
      <c r="W54" s="734">
        <v>0</v>
      </c>
      <c r="X54" s="734">
        <v>0</v>
      </c>
      <c r="Y54" s="734">
        <v>0</v>
      </c>
      <c r="Z54" s="734">
        <v>0</v>
      </c>
      <c r="AA54" s="734">
        <v>0</v>
      </c>
      <c r="AB54" s="734">
        <v>0</v>
      </c>
      <c r="AC54" s="149">
        <v>23.8</v>
      </c>
      <c r="AD54" s="149" t="s">
        <v>24</v>
      </c>
      <c r="AE54" s="148">
        <v>2</v>
      </c>
      <c r="AF54" s="149">
        <v>22.222222222222221</v>
      </c>
      <c r="AG54" s="148">
        <v>0</v>
      </c>
      <c r="AH54" s="149">
        <v>0</v>
      </c>
      <c r="AI54" s="148">
        <v>0</v>
      </c>
      <c r="AJ54" s="501">
        <v>0</v>
      </c>
      <c r="AP54" s="316">
        <f t="shared" si="42"/>
        <v>0</v>
      </c>
      <c r="AR54" s="34">
        <f t="shared" si="43"/>
        <v>0.44791666666666691</v>
      </c>
      <c r="AS54" s="42">
        <f>SUM(C58,C165,C272,C379,C486,C593,C700)/config!$AC$13</f>
        <v>0</v>
      </c>
      <c r="AT54" s="43">
        <f>SUM(D58:E58,D165:E165,D272:E272,D379:E379,D486:E486,D593:E593,D700:E700)/config!$AC$13</f>
        <v>5</v>
      </c>
      <c r="AU54" s="43">
        <f>SUM(F58:G58,F165:G165,F272:G272,F379:G379,F486:G486,F593:G593,F700:G700)/config!$AC$13</f>
        <v>0</v>
      </c>
      <c r="AV54" s="43">
        <f>SUM(H58,H165,H272,H379,H486,H593,H700)/config!$AC$13</f>
        <v>0</v>
      </c>
      <c r="AW54" s="44">
        <f>SUM(I58:L58,I165:L165,I272:L272,I379:L379,I486:L486,I593:L593,I700:L700)/config!$AC$13</f>
        <v>0</v>
      </c>
      <c r="AY54" s="34">
        <f t="shared" si="44"/>
        <v>0.44791666666666691</v>
      </c>
      <c r="AZ54" s="45">
        <f t="shared" si="79"/>
        <v>3</v>
      </c>
      <c r="BA54" s="46">
        <f t="shared" si="80"/>
        <v>4</v>
      </c>
      <c r="BB54" s="46">
        <f t="shared" si="81"/>
        <v>10</v>
      </c>
      <c r="BC54" s="46">
        <f t="shared" si="82"/>
        <v>4</v>
      </c>
      <c r="BD54" s="46">
        <f t="shared" si="83"/>
        <v>6</v>
      </c>
      <c r="BE54" s="46">
        <f t="shared" si="84"/>
        <v>4</v>
      </c>
      <c r="BF54" s="47">
        <f t="shared" si="85"/>
        <v>4</v>
      </c>
      <c r="BG54" s="23"/>
      <c r="BH54" s="34">
        <f t="shared" si="86"/>
        <v>0.44791666666666691</v>
      </c>
      <c r="BI54" s="42">
        <f t="shared" si="87"/>
        <v>27.5</v>
      </c>
      <c r="BJ54" s="43">
        <f t="shared" si="88"/>
        <v>23.6</v>
      </c>
      <c r="BK54" s="43">
        <f t="shared" si="89"/>
        <v>21.8</v>
      </c>
      <c r="BL54" s="43">
        <f t="shared" si="90"/>
        <v>23.3</v>
      </c>
      <c r="BM54" s="43">
        <f t="shared" si="91"/>
        <v>22.9</v>
      </c>
      <c r="BN54" s="43">
        <f t="shared" si="92"/>
        <v>27</v>
      </c>
      <c r="BO54" s="44">
        <f t="shared" si="93"/>
        <v>28.1</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24.885714285714283</v>
      </c>
      <c r="CA54" s="327" t="e">
        <f t="shared" si="31"/>
        <v>#N/A</v>
      </c>
      <c r="CB54" s="329">
        <f t="shared" si="72"/>
        <v>30</v>
      </c>
      <c r="CD54" s="689">
        <f t="shared" si="102"/>
        <v>1</v>
      </c>
      <c r="CE54" s="690">
        <f t="shared" si="103"/>
        <v>0</v>
      </c>
      <c r="CF54" s="690">
        <f t="shared" si="104"/>
        <v>0</v>
      </c>
      <c r="CG54" s="690">
        <f t="shared" si="105"/>
        <v>0</v>
      </c>
      <c r="CH54" s="690">
        <f t="shared" si="106"/>
        <v>0</v>
      </c>
      <c r="CI54" s="690">
        <f t="shared" si="107"/>
        <v>1</v>
      </c>
      <c r="CJ54" s="691">
        <f t="shared" si="108"/>
        <v>1</v>
      </c>
      <c r="CK54" s="702">
        <f t="shared" si="46"/>
        <v>8.5714285714285712</v>
      </c>
      <c r="CM54" s="42">
        <f t="shared" si="47"/>
        <v>82.5</v>
      </c>
      <c r="CN54" s="43">
        <f t="shared" si="73"/>
        <v>94.4</v>
      </c>
      <c r="CO54" s="43">
        <f t="shared" si="74"/>
        <v>218</v>
      </c>
      <c r="CP54" s="43">
        <f t="shared" si="75"/>
        <v>93.2</v>
      </c>
      <c r="CQ54" s="43">
        <f t="shared" si="76"/>
        <v>137.39999999999998</v>
      </c>
      <c r="CR54" s="43">
        <f t="shared" si="77"/>
        <v>108</v>
      </c>
      <c r="CS54" s="44">
        <f t="shared" si="78"/>
        <v>112.4</v>
      </c>
      <c r="CU54" s="386">
        <f>SUM(SUMIF($AZ$8:$BF$8, {"NON";"NEUT"}, AZ54:BF54))/config!$AC$16</f>
        <v>5</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5</v>
      </c>
      <c r="DA54" s="43">
        <f>SUM(SUM(F58:G58)*$CY$108, SUM(F165:G165)*$CY$109, SUM(F272:G272)*$CY$110, SUM(F379:G379)*$CY$111, SUM(F486:G486)*$CY$112, SUM(F593:G593)*$CY$113, SUM(F700:G700)*$CY$114)/config!$AC$16</f>
        <v>0</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33.333333333333329</v>
      </c>
      <c r="DG54" s="32">
        <f t="shared" si="50"/>
        <v>0</v>
      </c>
      <c r="DH54" s="32">
        <f t="shared" si="51"/>
        <v>0</v>
      </c>
      <c r="DI54" s="32">
        <f t="shared" si="52"/>
        <v>0</v>
      </c>
      <c r="DJ54" s="32">
        <f t="shared" si="53"/>
        <v>0</v>
      </c>
      <c r="DK54" s="32">
        <f t="shared" si="54"/>
        <v>25</v>
      </c>
      <c r="DL54" s="679">
        <f t="shared" si="55"/>
        <v>25</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1</v>
      </c>
      <c r="EB54" s="709">
        <f t="shared" si="69"/>
        <v>1</v>
      </c>
      <c r="ED54" s="710"/>
      <c r="EE54" s="710"/>
      <c r="EF54" s="710"/>
      <c r="EG54" s="710"/>
      <c r="EH54" s="710"/>
      <c r="EI54" s="710"/>
      <c r="EJ54" s="710"/>
      <c r="EL54" s="710"/>
      <c r="EM54" s="710"/>
      <c r="EN54" s="710"/>
      <c r="EO54" s="710"/>
      <c r="EP54" s="710"/>
      <c r="EQ54" s="710"/>
      <c r="ER54" s="710"/>
    </row>
    <row r="55" spans="1:148" ht="15" x14ac:dyDescent="0.25">
      <c r="A55" s="154" t="s">
        <v>55</v>
      </c>
      <c r="B55" s="500">
        <v>2</v>
      </c>
      <c r="C55" s="148">
        <v>0</v>
      </c>
      <c r="D55" s="148">
        <v>2</v>
      </c>
      <c r="E55" s="148">
        <v>0</v>
      </c>
      <c r="F55" s="148">
        <v>0</v>
      </c>
      <c r="G55" s="148">
        <v>0</v>
      </c>
      <c r="H55" s="148">
        <v>0</v>
      </c>
      <c r="I55" s="148">
        <v>0</v>
      </c>
      <c r="J55" s="148">
        <v>0</v>
      </c>
      <c r="K55" s="148">
        <v>0</v>
      </c>
      <c r="L55" s="148">
        <v>0</v>
      </c>
      <c r="M55" s="512"/>
      <c r="N55" s="527" t="s">
        <v>55</v>
      </c>
      <c r="O55" s="733">
        <v>0</v>
      </c>
      <c r="P55" s="734">
        <v>0</v>
      </c>
      <c r="Q55" s="734">
        <v>0</v>
      </c>
      <c r="R55" s="734">
        <v>0</v>
      </c>
      <c r="S55" s="734">
        <v>1</v>
      </c>
      <c r="T55" s="734">
        <v>0</v>
      </c>
      <c r="U55" s="734">
        <v>1</v>
      </c>
      <c r="V55" s="734">
        <v>0</v>
      </c>
      <c r="W55" s="734">
        <v>0</v>
      </c>
      <c r="X55" s="734">
        <v>0</v>
      </c>
      <c r="Y55" s="734">
        <v>0</v>
      </c>
      <c r="Z55" s="734">
        <v>0</v>
      </c>
      <c r="AA55" s="734">
        <v>0</v>
      </c>
      <c r="AB55" s="734">
        <v>0</v>
      </c>
      <c r="AC55" s="149">
        <v>30.8</v>
      </c>
      <c r="AD55" s="149" t="s">
        <v>24</v>
      </c>
      <c r="AE55" s="148">
        <v>1</v>
      </c>
      <c r="AF55" s="149">
        <v>50</v>
      </c>
      <c r="AG55" s="148">
        <v>1</v>
      </c>
      <c r="AH55" s="149">
        <v>50</v>
      </c>
      <c r="AI55" s="148">
        <v>0</v>
      </c>
      <c r="AJ55" s="501">
        <v>0</v>
      </c>
      <c r="AP55" s="316">
        <f t="shared" si="42"/>
        <v>3</v>
      </c>
      <c r="AR55" s="34">
        <f t="shared" si="43"/>
        <v>0.45833333333333359</v>
      </c>
      <c r="AS55" s="42">
        <f>SUM(C59,C166,C273,C380,C487,C594,C701)/config!$AC$13</f>
        <v>0.14285714285714285</v>
      </c>
      <c r="AT55" s="43">
        <f>SUM(D59:E59,D166:E166,D273:E273,D380:E380,D487:E487,D594:E594,D701:E701)/config!$AC$13</f>
        <v>4.1428571428571432</v>
      </c>
      <c r="AU55" s="43">
        <f>SUM(F59:G59,F166:G166,F273:G273,F380:G380,F487:G487,F594:G594,F701:G701)/config!$AC$13</f>
        <v>0.42857142857142855</v>
      </c>
      <c r="AV55" s="43">
        <f>SUM(H59,H166,H273,H380,H487,H594,H701)/config!$AC$13</f>
        <v>0</v>
      </c>
      <c r="AW55" s="44">
        <f>SUM(I59:L59,I166:L166,I273:L273,I380:L380,I487:L487,I594:L594,I701:L701)/config!$AC$13</f>
        <v>0</v>
      </c>
      <c r="AY55" s="34">
        <f t="shared" si="44"/>
        <v>0.45833333333333359</v>
      </c>
      <c r="AZ55" s="45">
        <f t="shared" si="79"/>
        <v>4</v>
      </c>
      <c r="BA55" s="46">
        <f t="shared" si="80"/>
        <v>2</v>
      </c>
      <c r="BB55" s="46">
        <f t="shared" si="81"/>
        <v>5</v>
      </c>
      <c r="BC55" s="46">
        <f t="shared" si="82"/>
        <v>3</v>
      </c>
      <c r="BD55" s="46">
        <f t="shared" si="83"/>
        <v>7</v>
      </c>
      <c r="BE55" s="46">
        <f t="shared" si="84"/>
        <v>6</v>
      </c>
      <c r="BF55" s="47">
        <f t="shared" si="85"/>
        <v>6</v>
      </c>
      <c r="BG55" s="23"/>
      <c r="BH55" s="34">
        <f t="shared" si="86"/>
        <v>0.45833333333333359</v>
      </c>
      <c r="BI55" s="42">
        <f t="shared" si="87"/>
        <v>22.7</v>
      </c>
      <c r="BJ55" s="43">
        <f t="shared" si="88"/>
        <v>34.200000000000003</v>
      </c>
      <c r="BK55" s="43">
        <f t="shared" si="89"/>
        <v>21.5</v>
      </c>
      <c r="BL55" s="43">
        <f t="shared" si="90"/>
        <v>24.8</v>
      </c>
      <c r="BM55" s="43">
        <f t="shared" si="91"/>
        <v>25.1</v>
      </c>
      <c r="BN55" s="43">
        <f t="shared" si="92"/>
        <v>23.8</v>
      </c>
      <c r="BO55" s="44">
        <f t="shared" si="93"/>
        <v>25.2</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25.328571428571429</v>
      </c>
      <c r="CA55" s="327" t="e">
        <f t="shared" si="31"/>
        <v>#N/A</v>
      </c>
      <c r="CB55" s="329">
        <f t="shared" si="72"/>
        <v>30</v>
      </c>
      <c r="CD55" s="689">
        <f t="shared" si="102"/>
        <v>0</v>
      </c>
      <c r="CE55" s="690">
        <f t="shared" si="103"/>
        <v>1</v>
      </c>
      <c r="CF55" s="690">
        <f t="shared" si="104"/>
        <v>0</v>
      </c>
      <c r="CG55" s="690">
        <f t="shared" si="105"/>
        <v>1</v>
      </c>
      <c r="CH55" s="690">
        <f t="shared" si="106"/>
        <v>2</v>
      </c>
      <c r="CI55" s="690">
        <f t="shared" si="107"/>
        <v>0</v>
      </c>
      <c r="CJ55" s="691">
        <f t="shared" si="108"/>
        <v>1</v>
      </c>
      <c r="CK55" s="702">
        <f t="shared" si="46"/>
        <v>15.151515151515152</v>
      </c>
      <c r="CM55" s="42">
        <f t="shared" si="47"/>
        <v>90.8</v>
      </c>
      <c r="CN55" s="43">
        <f t="shared" si="73"/>
        <v>68.400000000000006</v>
      </c>
      <c r="CO55" s="43">
        <f t="shared" si="74"/>
        <v>107.5</v>
      </c>
      <c r="CP55" s="43">
        <f t="shared" si="75"/>
        <v>74.400000000000006</v>
      </c>
      <c r="CQ55" s="43">
        <f t="shared" si="76"/>
        <v>175.70000000000002</v>
      </c>
      <c r="CR55" s="43">
        <f t="shared" si="77"/>
        <v>142.80000000000001</v>
      </c>
      <c r="CS55" s="44">
        <f t="shared" si="78"/>
        <v>151.19999999999999</v>
      </c>
      <c r="CU55" s="386">
        <f>SUM(SUMIF($AZ$8:$BF$8, {"NON";"NEUT"}, AZ55:BF55))/config!$AC$16</f>
        <v>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3.6</v>
      </c>
      <c r="DA55" s="43">
        <f>SUM(SUM(F59:G59)*$CY$108, SUM(F166:G166)*$CY$109, SUM(F273:G273)*$CY$110, SUM(F380:G380)*$CY$111, SUM(F487:G487)*$CY$112, SUM(F594:G594)*$CY$113, SUM(F701:G701)*$CY$114)/config!$AC$16</f>
        <v>0.4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50</v>
      </c>
      <c r="DH55" s="32">
        <f t="shared" si="51"/>
        <v>0</v>
      </c>
      <c r="DI55" s="32">
        <f t="shared" si="52"/>
        <v>33.333333333333329</v>
      </c>
      <c r="DJ55" s="32">
        <f t="shared" si="53"/>
        <v>28.571428571428569</v>
      </c>
      <c r="DK55" s="32">
        <f t="shared" si="54"/>
        <v>0</v>
      </c>
      <c r="DL55" s="679">
        <f t="shared" si="55"/>
        <v>16.666666666666664</v>
      </c>
      <c r="DN55" s="11">
        <f t="shared" si="56"/>
        <v>0</v>
      </c>
      <c r="DO55" s="11">
        <f t="shared" si="57"/>
        <v>1</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1</v>
      </c>
      <c r="DZ55" s="709">
        <f t="shared" si="67"/>
        <v>2</v>
      </c>
      <c r="EA55" s="709">
        <f t="shared" si="68"/>
        <v>0</v>
      </c>
      <c r="EB55" s="709">
        <f t="shared" si="69"/>
        <v>1</v>
      </c>
      <c r="ED55" s="710"/>
      <c r="EE55" s="710"/>
      <c r="EF55" s="710"/>
      <c r="EG55" s="710"/>
      <c r="EH55" s="710"/>
      <c r="EI55" s="710"/>
      <c r="EJ55" s="710"/>
      <c r="EL55" s="710"/>
      <c r="EM55" s="710"/>
      <c r="EN55" s="710"/>
      <c r="EO55" s="710"/>
      <c r="EP55" s="710"/>
      <c r="EQ55" s="710"/>
      <c r="ER55" s="710"/>
    </row>
    <row r="56" spans="1:148" ht="15" x14ac:dyDescent="0.25">
      <c r="A56" s="154" t="s">
        <v>91</v>
      </c>
      <c r="B56" s="500">
        <v>1</v>
      </c>
      <c r="C56" s="148">
        <v>0</v>
      </c>
      <c r="D56" s="148">
        <v>1</v>
      </c>
      <c r="E56" s="148">
        <v>0</v>
      </c>
      <c r="F56" s="148">
        <v>0</v>
      </c>
      <c r="G56" s="148">
        <v>0</v>
      </c>
      <c r="H56" s="148">
        <v>0</v>
      </c>
      <c r="I56" s="148">
        <v>0</v>
      </c>
      <c r="J56" s="148">
        <v>0</v>
      </c>
      <c r="K56" s="148">
        <v>0</v>
      </c>
      <c r="L56" s="148">
        <v>0</v>
      </c>
      <c r="M56" s="512"/>
      <c r="N56" s="527" t="s">
        <v>91</v>
      </c>
      <c r="O56" s="733">
        <v>0</v>
      </c>
      <c r="P56" s="734">
        <v>0</v>
      </c>
      <c r="Q56" s="734">
        <v>1</v>
      </c>
      <c r="R56" s="734">
        <v>0</v>
      </c>
      <c r="S56" s="734">
        <v>0</v>
      </c>
      <c r="T56" s="734">
        <v>0</v>
      </c>
      <c r="U56" s="734">
        <v>0</v>
      </c>
      <c r="V56" s="734">
        <v>0</v>
      </c>
      <c r="W56" s="734">
        <v>0</v>
      </c>
      <c r="X56" s="734">
        <v>0</v>
      </c>
      <c r="Y56" s="734">
        <v>0</v>
      </c>
      <c r="Z56" s="734">
        <v>0</v>
      </c>
      <c r="AA56" s="734">
        <v>0</v>
      </c>
      <c r="AB56" s="734">
        <v>0</v>
      </c>
      <c r="AC56" s="149">
        <v>15.6</v>
      </c>
      <c r="AD56" s="149" t="s">
        <v>24</v>
      </c>
      <c r="AE56" s="148">
        <v>0</v>
      </c>
      <c r="AF56" s="149">
        <v>0</v>
      </c>
      <c r="AG56" s="148">
        <v>0</v>
      </c>
      <c r="AH56" s="149">
        <v>0</v>
      </c>
      <c r="AI56" s="148">
        <v>0</v>
      </c>
      <c r="AJ56" s="501">
        <v>0</v>
      </c>
      <c r="AP56" s="316">
        <f t="shared" si="42"/>
        <v>2</v>
      </c>
      <c r="AR56" s="34">
        <f t="shared" si="43"/>
        <v>0.46875000000000028</v>
      </c>
      <c r="AS56" s="42">
        <f>SUM(C60,C167,C274,C381,C488,C595,C702)/config!$AC$13</f>
        <v>0.8571428571428571</v>
      </c>
      <c r="AT56" s="43">
        <f>SUM(D60:E60,D167:E167,D274:E274,D381:E381,D488:E488,D595:E595,D702:E702)/config!$AC$13</f>
        <v>4.4285714285714288</v>
      </c>
      <c r="AU56" s="43">
        <f>SUM(F60:G60,F167:G167,F274:G274,F381:G381,F488:G488,F595:G595,F702:G702)/config!$AC$13</f>
        <v>0.2857142857142857</v>
      </c>
      <c r="AV56" s="43">
        <f>SUM(H60,H167,H274,H381,H488,H595,H702)/config!$AC$13</f>
        <v>0</v>
      </c>
      <c r="AW56" s="44">
        <f>SUM(I60:L60,I167:L167,I274:L274,I381:L381,I488:L488,I595:L595,I702:L702)/config!$AC$13</f>
        <v>0</v>
      </c>
      <c r="AY56" s="34">
        <f t="shared" si="44"/>
        <v>0.46875000000000028</v>
      </c>
      <c r="AZ56" s="45">
        <f t="shared" si="79"/>
        <v>1</v>
      </c>
      <c r="BA56" s="46">
        <f t="shared" si="80"/>
        <v>3</v>
      </c>
      <c r="BB56" s="46">
        <f t="shared" si="81"/>
        <v>4</v>
      </c>
      <c r="BC56" s="46">
        <f t="shared" si="82"/>
        <v>7</v>
      </c>
      <c r="BD56" s="46">
        <f t="shared" si="83"/>
        <v>6</v>
      </c>
      <c r="BE56" s="46">
        <f t="shared" si="84"/>
        <v>13</v>
      </c>
      <c r="BF56" s="47">
        <f t="shared" si="85"/>
        <v>5</v>
      </c>
      <c r="BG56" s="23"/>
      <c r="BH56" s="34">
        <f t="shared" si="86"/>
        <v>0.46875000000000028</v>
      </c>
      <c r="BI56" s="42">
        <f t="shared" si="87"/>
        <v>20.8</v>
      </c>
      <c r="BJ56" s="43">
        <f t="shared" si="88"/>
        <v>23.6</v>
      </c>
      <c r="BK56" s="43">
        <f t="shared" si="89"/>
        <v>24.7</v>
      </c>
      <c r="BL56" s="43">
        <f t="shared" si="90"/>
        <v>17.8</v>
      </c>
      <c r="BM56" s="43">
        <f t="shared" si="91"/>
        <v>24.3</v>
      </c>
      <c r="BN56" s="43">
        <f t="shared" si="92"/>
        <v>23</v>
      </c>
      <c r="BO56" s="44">
        <f t="shared" si="93"/>
        <v>27.7</v>
      </c>
      <c r="BP56" s="23"/>
      <c r="BQ56" s="34">
        <f t="shared" si="94"/>
        <v>0.46875000000000028</v>
      </c>
      <c r="BR56" s="42" t="str">
        <f t="shared" si="95"/>
        <v/>
      </c>
      <c r="BS56" s="43" t="str">
        <f t="shared" si="96"/>
        <v/>
      </c>
      <c r="BT56" s="43" t="str">
        <f t="shared" si="97"/>
        <v/>
      </c>
      <c r="BU56" s="43" t="str">
        <f t="shared" si="98"/>
        <v/>
      </c>
      <c r="BV56" s="43" t="str">
        <f t="shared" si="99"/>
        <v/>
      </c>
      <c r="BW56" s="43">
        <f t="shared" si="100"/>
        <v>31.1</v>
      </c>
      <c r="BX56" s="44" t="str">
        <f t="shared" si="101"/>
        <v/>
      </c>
      <c r="BZ56" s="41">
        <f t="shared" si="45"/>
        <v>23.128571428571426</v>
      </c>
      <c r="CA56" s="327">
        <f t="shared" si="31"/>
        <v>31.1</v>
      </c>
      <c r="CB56" s="329">
        <f t="shared" si="72"/>
        <v>30</v>
      </c>
      <c r="CD56" s="689">
        <f t="shared" si="102"/>
        <v>0</v>
      </c>
      <c r="CE56" s="690">
        <f t="shared" si="103"/>
        <v>1</v>
      </c>
      <c r="CF56" s="690">
        <f t="shared" si="104"/>
        <v>1</v>
      </c>
      <c r="CG56" s="690">
        <f t="shared" si="105"/>
        <v>0</v>
      </c>
      <c r="CH56" s="690">
        <f t="shared" si="106"/>
        <v>1</v>
      </c>
      <c r="CI56" s="690">
        <f t="shared" si="107"/>
        <v>2</v>
      </c>
      <c r="CJ56" s="691">
        <f t="shared" si="108"/>
        <v>3</v>
      </c>
      <c r="CK56" s="702">
        <f t="shared" si="46"/>
        <v>20.512820512820511</v>
      </c>
      <c r="CM56" s="42">
        <f t="shared" si="47"/>
        <v>20.8</v>
      </c>
      <c r="CN56" s="43">
        <f t="shared" si="73"/>
        <v>70.800000000000011</v>
      </c>
      <c r="CO56" s="43">
        <f t="shared" si="74"/>
        <v>98.8</v>
      </c>
      <c r="CP56" s="43">
        <f t="shared" si="75"/>
        <v>124.60000000000001</v>
      </c>
      <c r="CQ56" s="43">
        <f t="shared" si="76"/>
        <v>145.80000000000001</v>
      </c>
      <c r="CR56" s="43">
        <f t="shared" si="77"/>
        <v>299</v>
      </c>
      <c r="CS56" s="44">
        <f t="shared" si="78"/>
        <v>138.5</v>
      </c>
      <c r="CU56" s="386">
        <f>SUM(SUMIF($AZ$8:$BF$8, {"NON";"NEUT"}, AZ56:BF56))/config!$AC$16</f>
        <v>4</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3.8</v>
      </c>
      <c r="DA56" s="43">
        <f>SUM(SUM(F60:G60)*$CY$108, SUM(F167:G167)*$CY$109, SUM(F274:G274)*$CY$110, SUM(F381:G381)*$CY$111, SUM(F488:G488)*$CY$112, SUM(F595:G595)*$CY$113, SUM(F702:G702)*$CY$114)/config!$AC$16</f>
        <v>0.2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33.333333333333329</v>
      </c>
      <c r="DH56" s="32">
        <f t="shared" si="51"/>
        <v>25</v>
      </c>
      <c r="DI56" s="32">
        <f t="shared" si="52"/>
        <v>0</v>
      </c>
      <c r="DJ56" s="32">
        <f t="shared" si="53"/>
        <v>16.666666666666664</v>
      </c>
      <c r="DK56" s="32">
        <f t="shared" si="54"/>
        <v>15.384615384615385</v>
      </c>
      <c r="DL56" s="679">
        <f t="shared" si="55"/>
        <v>60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1</v>
      </c>
      <c r="DX56" s="709">
        <f t="shared" si="65"/>
        <v>1</v>
      </c>
      <c r="DY56" s="709">
        <f t="shared" si="66"/>
        <v>0</v>
      </c>
      <c r="DZ56" s="709">
        <f t="shared" si="67"/>
        <v>1</v>
      </c>
      <c r="EA56" s="709">
        <f t="shared" si="68"/>
        <v>2</v>
      </c>
      <c r="EB56" s="709">
        <f t="shared" si="69"/>
        <v>3</v>
      </c>
      <c r="ED56" s="710"/>
      <c r="EE56" s="710"/>
      <c r="EF56" s="710"/>
      <c r="EG56" s="710"/>
      <c r="EH56" s="710"/>
      <c r="EI56" s="710"/>
      <c r="EJ56" s="710"/>
      <c r="EL56" s="710"/>
      <c r="EM56" s="710"/>
      <c r="EN56" s="710"/>
      <c r="EO56" s="710"/>
      <c r="EP56" s="710"/>
      <c r="EQ56" s="710"/>
      <c r="ER56" s="710"/>
    </row>
    <row r="57" spans="1:148" ht="15" x14ac:dyDescent="0.25">
      <c r="A57" s="154" t="s">
        <v>92</v>
      </c>
      <c r="B57" s="500">
        <v>3</v>
      </c>
      <c r="C57" s="148">
        <v>1</v>
      </c>
      <c r="D57" s="148">
        <v>1</v>
      </c>
      <c r="E57" s="148">
        <v>0</v>
      </c>
      <c r="F57" s="148">
        <v>0</v>
      </c>
      <c r="G57" s="148">
        <v>1</v>
      </c>
      <c r="H57" s="148">
        <v>0</v>
      </c>
      <c r="I57" s="148">
        <v>0</v>
      </c>
      <c r="J57" s="148">
        <v>0</v>
      </c>
      <c r="K57" s="148">
        <v>0</v>
      </c>
      <c r="L57" s="148">
        <v>0</v>
      </c>
      <c r="M57" s="512"/>
      <c r="N57" s="527" t="s">
        <v>92</v>
      </c>
      <c r="O57" s="733">
        <v>0</v>
      </c>
      <c r="P57" s="734">
        <v>0</v>
      </c>
      <c r="Q57" s="734">
        <v>2</v>
      </c>
      <c r="R57" s="734">
        <v>0</v>
      </c>
      <c r="S57" s="734">
        <v>0</v>
      </c>
      <c r="T57" s="734">
        <v>1</v>
      </c>
      <c r="U57" s="734">
        <v>0</v>
      </c>
      <c r="V57" s="734">
        <v>0</v>
      </c>
      <c r="W57" s="734">
        <v>0</v>
      </c>
      <c r="X57" s="734">
        <v>0</v>
      </c>
      <c r="Y57" s="734">
        <v>0</v>
      </c>
      <c r="Z57" s="734">
        <v>0</v>
      </c>
      <c r="AA57" s="734">
        <v>0</v>
      </c>
      <c r="AB57" s="734">
        <v>0</v>
      </c>
      <c r="AC57" s="149">
        <v>24.3</v>
      </c>
      <c r="AD57" s="149" t="s">
        <v>24</v>
      </c>
      <c r="AE57" s="148">
        <v>1</v>
      </c>
      <c r="AF57" s="149">
        <v>33.333333333333329</v>
      </c>
      <c r="AG57" s="148">
        <v>0</v>
      </c>
      <c r="AH57" s="149">
        <v>0</v>
      </c>
      <c r="AI57" s="148">
        <v>0</v>
      </c>
      <c r="AJ57" s="501">
        <v>0</v>
      </c>
      <c r="AP57" s="316">
        <f t="shared" si="42"/>
        <v>4</v>
      </c>
      <c r="AR57" s="34">
        <f t="shared" si="43"/>
        <v>0.47916666666666696</v>
      </c>
      <c r="AS57" s="42">
        <f>SUM(C61,C168,C275,C382,C489,C596,C703)/config!$AC$13</f>
        <v>0</v>
      </c>
      <c r="AT57" s="43">
        <f>SUM(D61:E61,D168:E168,D275:E275,D382:E382,D489:E489,D596:E596,D703:E703)/config!$AC$13</f>
        <v>3.8571428571428572</v>
      </c>
      <c r="AU57" s="43">
        <f>SUM(F61:G61,F168:G168,F275:G275,F382:G382,F489:G489,F596:G596,F703:G703)/config!$AC$13</f>
        <v>0.5714285714285714</v>
      </c>
      <c r="AV57" s="43">
        <f>SUM(H61,H168,H275,H382,H489,H596,H703)/config!$AC$13</f>
        <v>0</v>
      </c>
      <c r="AW57" s="44">
        <f>SUM(I61:L61,I168:L168,I275:L275,I382:L382,I489:L489,I596:L596,I703:L703)/config!$AC$13</f>
        <v>0</v>
      </c>
      <c r="AY57" s="34">
        <f t="shared" si="44"/>
        <v>0.47916666666666696</v>
      </c>
      <c r="AZ57" s="45">
        <f t="shared" si="79"/>
        <v>5</v>
      </c>
      <c r="BA57" s="46">
        <f t="shared" si="80"/>
        <v>7</v>
      </c>
      <c r="BB57" s="46">
        <f t="shared" si="81"/>
        <v>5</v>
      </c>
      <c r="BC57" s="46">
        <f t="shared" si="82"/>
        <v>1</v>
      </c>
      <c r="BD57" s="46">
        <f t="shared" si="83"/>
        <v>2</v>
      </c>
      <c r="BE57" s="46">
        <f t="shared" si="84"/>
        <v>7</v>
      </c>
      <c r="BF57" s="47">
        <f t="shared" si="85"/>
        <v>4</v>
      </c>
      <c r="BG57" s="23"/>
      <c r="BH57" s="34">
        <f t="shared" si="86"/>
        <v>0.47916666666666696</v>
      </c>
      <c r="BI57" s="42">
        <f t="shared" si="87"/>
        <v>26.3</v>
      </c>
      <c r="BJ57" s="43">
        <f t="shared" si="88"/>
        <v>25.2</v>
      </c>
      <c r="BK57" s="43">
        <f t="shared" si="89"/>
        <v>23.7</v>
      </c>
      <c r="BL57" s="43">
        <f t="shared" si="90"/>
        <v>24.4</v>
      </c>
      <c r="BM57" s="43">
        <f t="shared" si="91"/>
        <v>18.899999999999999</v>
      </c>
      <c r="BN57" s="43">
        <f t="shared" si="92"/>
        <v>25.4</v>
      </c>
      <c r="BO57" s="44">
        <f t="shared" si="93"/>
        <v>22.8</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23.814285714285717</v>
      </c>
      <c r="CA57" s="327" t="e">
        <f t="shared" si="31"/>
        <v>#N/A</v>
      </c>
      <c r="CB57" s="329">
        <f t="shared" si="72"/>
        <v>30</v>
      </c>
      <c r="CD57" s="689">
        <f t="shared" si="102"/>
        <v>1</v>
      </c>
      <c r="CE57" s="690">
        <f t="shared" si="103"/>
        <v>0</v>
      </c>
      <c r="CF57" s="690">
        <f t="shared" si="104"/>
        <v>1</v>
      </c>
      <c r="CG57" s="690">
        <f t="shared" si="105"/>
        <v>0</v>
      </c>
      <c r="CH57" s="690">
        <f t="shared" si="106"/>
        <v>0</v>
      </c>
      <c r="CI57" s="690">
        <f t="shared" si="107"/>
        <v>1</v>
      </c>
      <c r="CJ57" s="691">
        <f t="shared" si="108"/>
        <v>1</v>
      </c>
      <c r="CK57" s="702">
        <f t="shared" si="46"/>
        <v>12.903225806451612</v>
      </c>
      <c r="CM57" s="42">
        <f t="shared" si="47"/>
        <v>131.5</v>
      </c>
      <c r="CN57" s="43">
        <f t="shared" si="73"/>
        <v>176.4</v>
      </c>
      <c r="CO57" s="43">
        <f t="shared" si="74"/>
        <v>118.5</v>
      </c>
      <c r="CP57" s="43">
        <f t="shared" si="75"/>
        <v>24.4</v>
      </c>
      <c r="CQ57" s="43">
        <f t="shared" si="76"/>
        <v>37.799999999999997</v>
      </c>
      <c r="CR57" s="43">
        <f t="shared" si="77"/>
        <v>177.79999999999998</v>
      </c>
      <c r="CS57" s="44">
        <f t="shared" si="78"/>
        <v>91.2</v>
      </c>
      <c r="CU57" s="386">
        <f>SUM(SUMIF($AZ$8:$BF$8, {"NON";"NEUT"}, AZ57:BF57))/config!$AC$16</f>
        <v>4.4000000000000004</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3.6</v>
      </c>
      <c r="DA57" s="43">
        <f>SUM(SUM(F61:G61)*$CY$108, SUM(F168:G168)*$CY$109, SUM(F275:G275)*$CY$110, SUM(F382:G382)*$CY$111, SUM(F489:G489)*$CY$112, SUM(F596:G596)*$CY$113, SUM(F703:G703)*$CY$114)/config!$AC$16</f>
        <v>0.8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20</v>
      </c>
      <c r="DG57" s="32">
        <f t="shared" si="50"/>
        <v>0</v>
      </c>
      <c r="DH57" s="32">
        <f t="shared" si="51"/>
        <v>20</v>
      </c>
      <c r="DI57" s="32">
        <f t="shared" si="52"/>
        <v>0</v>
      </c>
      <c r="DJ57" s="32">
        <f t="shared" si="53"/>
        <v>0</v>
      </c>
      <c r="DK57" s="32">
        <f t="shared" si="54"/>
        <v>14.285714285714285</v>
      </c>
      <c r="DL57" s="679">
        <f t="shared" si="55"/>
        <v>25</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0</v>
      </c>
      <c r="DX57" s="709">
        <f t="shared" si="65"/>
        <v>1</v>
      </c>
      <c r="DY57" s="709">
        <f t="shared" si="66"/>
        <v>0</v>
      </c>
      <c r="DZ57" s="709">
        <f t="shared" si="67"/>
        <v>0</v>
      </c>
      <c r="EA57" s="709">
        <f t="shared" si="68"/>
        <v>1</v>
      </c>
      <c r="EB57" s="709">
        <f t="shared" si="69"/>
        <v>1</v>
      </c>
      <c r="ED57" s="710"/>
      <c r="EE57" s="710"/>
      <c r="EF57" s="710"/>
      <c r="EG57" s="710"/>
      <c r="EH57" s="710"/>
      <c r="EI57" s="710"/>
      <c r="EJ57" s="710"/>
      <c r="EL57" s="710"/>
      <c r="EM57" s="710"/>
      <c r="EN57" s="710"/>
      <c r="EO57" s="710"/>
      <c r="EP57" s="710"/>
      <c r="EQ57" s="710"/>
      <c r="ER57" s="710"/>
    </row>
    <row r="58" spans="1:148" ht="15" x14ac:dyDescent="0.25">
      <c r="A58" s="154" t="s">
        <v>93</v>
      </c>
      <c r="B58" s="500">
        <v>3</v>
      </c>
      <c r="C58" s="148">
        <v>0</v>
      </c>
      <c r="D58" s="148">
        <v>3</v>
      </c>
      <c r="E58" s="148">
        <v>0</v>
      </c>
      <c r="F58" s="148">
        <v>0</v>
      </c>
      <c r="G58" s="148">
        <v>0</v>
      </c>
      <c r="H58" s="148">
        <v>0</v>
      </c>
      <c r="I58" s="148">
        <v>0</v>
      </c>
      <c r="J58" s="148">
        <v>0</v>
      </c>
      <c r="K58" s="148">
        <v>0</v>
      </c>
      <c r="L58" s="148">
        <v>0</v>
      </c>
      <c r="M58" s="512"/>
      <c r="N58" s="527" t="s">
        <v>93</v>
      </c>
      <c r="O58" s="733">
        <v>0</v>
      </c>
      <c r="P58" s="734">
        <v>0</v>
      </c>
      <c r="Q58" s="734">
        <v>0</v>
      </c>
      <c r="R58" s="734">
        <v>0</v>
      </c>
      <c r="S58" s="734">
        <v>2</v>
      </c>
      <c r="T58" s="734">
        <v>1</v>
      </c>
      <c r="U58" s="734">
        <v>0</v>
      </c>
      <c r="V58" s="734">
        <v>0</v>
      </c>
      <c r="W58" s="734">
        <v>0</v>
      </c>
      <c r="X58" s="734">
        <v>0</v>
      </c>
      <c r="Y58" s="734">
        <v>0</v>
      </c>
      <c r="Z58" s="734">
        <v>0</v>
      </c>
      <c r="AA58" s="734">
        <v>0</v>
      </c>
      <c r="AB58" s="734">
        <v>0</v>
      </c>
      <c r="AC58" s="149">
        <v>27.5</v>
      </c>
      <c r="AD58" s="149" t="s">
        <v>24</v>
      </c>
      <c r="AE58" s="148">
        <v>1</v>
      </c>
      <c r="AF58" s="149">
        <v>33.333333333333329</v>
      </c>
      <c r="AG58" s="148">
        <v>0</v>
      </c>
      <c r="AH58" s="149">
        <v>0</v>
      </c>
      <c r="AI58" s="148">
        <v>0</v>
      </c>
      <c r="AJ58" s="501">
        <v>0</v>
      </c>
      <c r="AP58" s="316">
        <f t="shared" si="42"/>
        <v>4</v>
      </c>
      <c r="AR58" s="34">
        <f t="shared" si="43"/>
        <v>0.48958333333333365</v>
      </c>
      <c r="AS58" s="42">
        <f>SUM(C62,C169,C276,C383,C490,C597,C704)/config!$AC$13</f>
        <v>0.14285714285714285</v>
      </c>
      <c r="AT58" s="43">
        <f>SUM(D62:E62,D169:E169,D276:E276,D383:E383,D490:E490,D597:E597,D704:E704)/config!$AC$13</f>
        <v>6</v>
      </c>
      <c r="AU58" s="43">
        <f>SUM(F62:G62,F169:G169,F276:G276,F383:G383,F490:G490,F597:G597,F704:G704)/config!$AC$13</f>
        <v>0.5714285714285714</v>
      </c>
      <c r="AV58" s="43">
        <f>SUM(H62,H169,H276,H383,H490,H597,H704)/config!$AC$13</f>
        <v>0</v>
      </c>
      <c r="AW58" s="44">
        <f>SUM(I62:L62,I169:L169,I276:L276,I383:L383,I490:L490,I597:L597,I704:L704)/config!$AC$13</f>
        <v>0</v>
      </c>
      <c r="AY58" s="34">
        <f t="shared" si="44"/>
        <v>0.48958333333333365</v>
      </c>
      <c r="AZ58" s="45">
        <f t="shared" si="79"/>
        <v>5</v>
      </c>
      <c r="BA58" s="46">
        <f t="shared" si="80"/>
        <v>11</v>
      </c>
      <c r="BB58" s="46">
        <f t="shared" si="81"/>
        <v>7</v>
      </c>
      <c r="BC58" s="46">
        <f t="shared" si="82"/>
        <v>4</v>
      </c>
      <c r="BD58" s="46">
        <f t="shared" si="83"/>
        <v>9</v>
      </c>
      <c r="BE58" s="46">
        <f t="shared" si="84"/>
        <v>6</v>
      </c>
      <c r="BF58" s="47">
        <f t="shared" si="85"/>
        <v>5</v>
      </c>
      <c r="BG58" s="23"/>
      <c r="BH58" s="34">
        <f t="shared" si="86"/>
        <v>0.48958333333333365</v>
      </c>
      <c r="BI58" s="42">
        <f t="shared" si="87"/>
        <v>21</v>
      </c>
      <c r="BJ58" s="43">
        <f t="shared" si="88"/>
        <v>23.2</v>
      </c>
      <c r="BK58" s="43">
        <f t="shared" si="89"/>
        <v>27</v>
      </c>
      <c r="BL58" s="43">
        <f t="shared" si="90"/>
        <v>23.8</v>
      </c>
      <c r="BM58" s="43">
        <f t="shared" si="91"/>
        <v>24.3</v>
      </c>
      <c r="BN58" s="43">
        <f t="shared" si="92"/>
        <v>22.7</v>
      </c>
      <c r="BO58" s="44">
        <f t="shared" si="93"/>
        <v>23.4</v>
      </c>
      <c r="BP58" s="23"/>
      <c r="BQ58" s="34">
        <f t="shared" si="94"/>
        <v>0.48958333333333365</v>
      </c>
      <c r="BR58" s="42" t="str">
        <f t="shared" si="95"/>
        <v/>
      </c>
      <c r="BS58" s="43">
        <f t="shared" si="96"/>
        <v>28.5</v>
      </c>
      <c r="BT58" s="43" t="str">
        <f t="shared" si="97"/>
        <v/>
      </c>
      <c r="BU58" s="43" t="str">
        <f t="shared" si="98"/>
        <v/>
      </c>
      <c r="BV58" s="43" t="str">
        <f t="shared" si="99"/>
        <v/>
      </c>
      <c r="BW58" s="43" t="str">
        <f t="shared" si="100"/>
        <v/>
      </c>
      <c r="BX58" s="44" t="str">
        <f t="shared" si="101"/>
        <v/>
      </c>
      <c r="BZ58" s="41">
        <f t="shared" si="45"/>
        <v>23.62857142857143</v>
      </c>
      <c r="CA58" s="327">
        <f t="shared" si="31"/>
        <v>28.5</v>
      </c>
      <c r="CB58" s="329">
        <f t="shared" si="72"/>
        <v>30</v>
      </c>
      <c r="CD58" s="689">
        <f t="shared" si="102"/>
        <v>0</v>
      </c>
      <c r="CE58" s="690">
        <f t="shared" si="103"/>
        <v>1</v>
      </c>
      <c r="CF58" s="690">
        <f t="shared" si="104"/>
        <v>2</v>
      </c>
      <c r="CG58" s="690">
        <f t="shared" si="105"/>
        <v>1</v>
      </c>
      <c r="CH58" s="690">
        <f t="shared" si="106"/>
        <v>0</v>
      </c>
      <c r="CI58" s="690">
        <f t="shared" si="107"/>
        <v>0</v>
      </c>
      <c r="CJ58" s="691">
        <f t="shared" si="108"/>
        <v>1</v>
      </c>
      <c r="CK58" s="702">
        <f t="shared" si="46"/>
        <v>10.638297872340425</v>
      </c>
      <c r="CM58" s="42">
        <f t="shared" si="47"/>
        <v>105</v>
      </c>
      <c r="CN58" s="43">
        <f t="shared" si="73"/>
        <v>255.2</v>
      </c>
      <c r="CO58" s="43">
        <f t="shared" si="74"/>
        <v>189</v>
      </c>
      <c r="CP58" s="43">
        <f t="shared" si="75"/>
        <v>95.2</v>
      </c>
      <c r="CQ58" s="43">
        <f t="shared" si="76"/>
        <v>218.70000000000002</v>
      </c>
      <c r="CR58" s="43">
        <f t="shared" si="77"/>
        <v>136.19999999999999</v>
      </c>
      <c r="CS58" s="44">
        <f t="shared" si="78"/>
        <v>117</v>
      </c>
      <c r="CU58" s="386">
        <f>SUM(SUMIF($AZ$8:$BF$8, {"NON";"NEUT"}, AZ58:BF58))/config!$AC$16</f>
        <v>6.4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5.4</v>
      </c>
      <c r="DA58" s="43">
        <f>SUM(SUM(F62:G62)*$CY$108, SUM(F169:G169)*$CY$109, SUM(F276:G276)*$CY$110, SUM(F383:G383)*$CY$111, SUM(F490:G490)*$CY$112, SUM(F597:G597)*$CY$113, SUM(F704:G704)*$CY$114)/config!$AC$16</f>
        <v>0.8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9.0909090909090917</v>
      </c>
      <c r="DH58" s="32">
        <f t="shared" si="51"/>
        <v>28.571428571428569</v>
      </c>
      <c r="DI58" s="32">
        <f t="shared" si="52"/>
        <v>25</v>
      </c>
      <c r="DJ58" s="32">
        <f t="shared" si="53"/>
        <v>0</v>
      </c>
      <c r="DK58" s="32">
        <f t="shared" si="54"/>
        <v>0</v>
      </c>
      <c r="DL58" s="679">
        <f t="shared" si="55"/>
        <v>20</v>
      </c>
      <c r="DN58" s="11">
        <f t="shared" si="56"/>
        <v>0</v>
      </c>
      <c r="DO58" s="11">
        <f t="shared" si="57"/>
        <v>0</v>
      </c>
      <c r="DP58" s="11">
        <f t="shared" si="58"/>
        <v>0</v>
      </c>
      <c r="DQ58" s="11">
        <f t="shared" si="59"/>
        <v>0</v>
      </c>
      <c r="DR58" s="11">
        <f t="shared" si="60"/>
        <v>0</v>
      </c>
      <c r="DS58" s="11">
        <f t="shared" si="61"/>
        <v>0</v>
      </c>
      <c r="DT58" s="11">
        <f t="shared" si="62"/>
        <v>1</v>
      </c>
      <c r="DV58" s="709">
        <f t="shared" si="63"/>
        <v>0</v>
      </c>
      <c r="DW58" s="709">
        <f t="shared" si="64"/>
        <v>1</v>
      </c>
      <c r="DX58" s="709">
        <f t="shared" si="65"/>
        <v>2</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4</v>
      </c>
      <c r="C59" s="148">
        <v>0</v>
      </c>
      <c r="D59" s="148">
        <v>4</v>
      </c>
      <c r="E59" s="148">
        <v>0</v>
      </c>
      <c r="F59" s="148">
        <v>0</v>
      </c>
      <c r="G59" s="148">
        <v>0</v>
      </c>
      <c r="H59" s="148">
        <v>0</v>
      </c>
      <c r="I59" s="148">
        <v>0</v>
      </c>
      <c r="J59" s="148">
        <v>0</v>
      </c>
      <c r="K59" s="148">
        <v>0</v>
      </c>
      <c r="L59" s="148">
        <v>0</v>
      </c>
      <c r="M59" s="512"/>
      <c r="N59" s="527" t="s">
        <v>57</v>
      </c>
      <c r="O59" s="733">
        <v>0</v>
      </c>
      <c r="P59" s="734">
        <v>0</v>
      </c>
      <c r="Q59" s="734">
        <v>1</v>
      </c>
      <c r="R59" s="734">
        <v>2</v>
      </c>
      <c r="S59" s="734">
        <v>1</v>
      </c>
      <c r="T59" s="734">
        <v>0</v>
      </c>
      <c r="U59" s="734">
        <v>0</v>
      </c>
      <c r="V59" s="734">
        <v>0</v>
      </c>
      <c r="W59" s="734">
        <v>0</v>
      </c>
      <c r="X59" s="734">
        <v>0</v>
      </c>
      <c r="Y59" s="734">
        <v>0</v>
      </c>
      <c r="Z59" s="734">
        <v>0</v>
      </c>
      <c r="AA59" s="734">
        <v>0</v>
      </c>
      <c r="AB59" s="734">
        <v>0</v>
      </c>
      <c r="AC59" s="149">
        <v>22.7</v>
      </c>
      <c r="AD59" s="149" t="s">
        <v>24</v>
      </c>
      <c r="AE59" s="148">
        <v>0</v>
      </c>
      <c r="AF59" s="149">
        <v>0</v>
      </c>
      <c r="AG59" s="148">
        <v>0</v>
      </c>
      <c r="AH59" s="149">
        <v>0</v>
      </c>
      <c r="AI59" s="148">
        <v>0</v>
      </c>
      <c r="AJ59" s="501">
        <v>0</v>
      </c>
      <c r="AP59" s="316">
        <f t="shared" si="42"/>
        <v>1</v>
      </c>
      <c r="AR59" s="34">
        <f t="shared" si="43"/>
        <v>0.50000000000000033</v>
      </c>
      <c r="AS59" s="42">
        <f>SUM(C63,C170,C277,C384,C491,C598,C705)/config!$AC$13</f>
        <v>0.42857142857142855</v>
      </c>
      <c r="AT59" s="43">
        <f>SUM(D63:E63,D170:E170,D277:E277,D384:E384,D491:E491,D598:E598,D705:E705)/config!$AC$13</f>
        <v>3.8571428571428572</v>
      </c>
      <c r="AU59" s="43">
        <f>SUM(F63:G63,F170:G170,F277:G277,F384:G384,F491:G491,F598:G598,F705:G705)/config!$AC$13</f>
        <v>0.14285714285714285</v>
      </c>
      <c r="AV59" s="43">
        <f>SUM(H63,H170,H277,H384,H491,H598,H705)/config!$AC$13</f>
        <v>0.14285714285714285</v>
      </c>
      <c r="AW59" s="44">
        <f>SUM(I63:L63,I170:L170,I277:L277,I384:L384,I491:L491,I598:L598,I705:L705)/config!$AC$13</f>
        <v>0</v>
      </c>
      <c r="AY59" s="34">
        <f t="shared" si="44"/>
        <v>0.50000000000000033</v>
      </c>
      <c r="AZ59" s="45">
        <f t="shared" si="79"/>
        <v>9</v>
      </c>
      <c r="BA59" s="46">
        <f t="shared" si="80"/>
        <v>5</v>
      </c>
      <c r="BB59" s="46">
        <f t="shared" si="81"/>
        <v>3</v>
      </c>
      <c r="BC59" s="46">
        <f t="shared" si="82"/>
        <v>2</v>
      </c>
      <c r="BD59" s="46">
        <f t="shared" si="83"/>
        <v>6</v>
      </c>
      <c r="BE59" s="46">
        <f t="shared" si="84"/>
        <v>4</v>
      </c>
      <c r="BF59" s="47">
        <f t="shared" si="85"/>
        <v>3</v>
      </c>
      <c r="BG59" s="23"/>
      <c r="BH59" s="34">
        <f t="shared" si="86"/>
        <v>0.50000000000000033</v>
      </c>
      <c r="BI59" s="42">
        <f t="shared" si="87"/>
        <v>23.6</v>
      </c>
      <c r="BJ59" s="43">
        <f t="shared" si="88"/>
        <v>24.8</v>
      </c>
      <c r="BK59" s="43">
        <f t="shared" si="89"/>
        <v>19.3</v>
      </c>
      <c r="BL59" s="43">
        <f t="shared" si="90"/>
        <v>26</v>
      </c>
      <c r="BM59" s="43">
        <f t="shared" si="91"/>
        <v>24.4</v>
      </c>
      <c r="BN59" s="43">
        <f t="shared" si="92"/>
        <v>24.8</v>
      </c>
      <c r="BO59" s="44">
        <f t="shared" si="93"/>
        <v>22</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23.557142857142857</v>
      </c>
      <c r="CA59" s="327" t="e">
        <f t="shared" si="31"/>
        <v>#N/A</v>
      </c>
      <c r="CB59" s="329">
        <f t="shared" si="72"/>
        <v>30</v>
      </c>
      <c r="CD59" s="689">
        <f t="shared" si="102"/>
        <v>1</v>
      </c>
      <c r="CE59" s="690">
        <f t="shared" si="103"/>
        <v>1</v>
      </c>
      <c r="CF59" s="690">
        <f t="shared" si="104"/>
        <v>0</v>
      </c>
      <c r="CG59" s="690">
        <f t="shared" si="105"/>
        <v>0</v>
      </c>
      <c r="CH59" s="690">
        <f t="shared" si="106"/>
        <v>0</v>
      </c>
      <c r="CI59" s="690">
        <f t="shared" si="107"/>
        <v>1</v>
      </c>
      <c r="CJ59" s="691">
        <f t="shared" si="108"/>
        <v>0</v>
      </c>
      <c r="CK59" s="702">
        <f t="shared" si="46"/>
        <v>9.375</v>
      </c>
      <c r="CM59" s="42">
        <f t="shared" si="47"/>
        <v>212.4</v>
      </c>
      <c r="CN59" s="43">
        <f t="shared" si="73"/>
        <v>124</v>
      </c>
      <c r="CO59" s="43">
        <f t="shared" si="74"/>
        <v>57.900000000000006</v>
      </c>
      <c r="CP59" s="43">
        <f t="shared" si="75"/>
        <v>52</v>
      </c>
      <c r="CQ59" s="43">
        <f t="shared" si="76"/>
        <v>146.39999999999998</v>
      </c>
      <c r="CR59" s="43">
        <f t="shared" si="77"/>
        <v>99.2</v>
      </c>
      <c r="CS59" s="44">
        <f t="shared" si="78"/>
        <v>66</v>
      </c>
      <c r="CU59" s="386">
        <f>SUM(SUMIF($AZ$8:$BF$8, {"NON";"NEUT"}, AZ59:BF59))/config!$AC$16</f>
        <v>4.4000000000000004</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3.6</v>
      </c>
      <c r="DA59" s="43">
        <f>SUM(SUM(F63:G63)*$CY$108, SUM(F170:G170)*$CY$109, SUM(F277:G277)*$CY$110, SUM(F384:G384)*$CY$111, SUM(F491:G491)*$CY$112, SUM(F598:G598)*$CY$113, SUM(F705:G705)*$CY$114)/config!$AC$16</f>
        <v>0.2</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11.111111111111111</v>
      </c>
      <c r="DG59" s="32">
        <f t="shared" si="50"/>
        <v>20</v>
      </c>
      <c r="DH59" s="32">
        <f t="shared" si="51"/>
        <v>0</v>
      </c>
      <c r="DI59" s="32">
        <f t="shared" si="52"/>
        <v>0</v>
      </c>
      <c r="DJ59" s="32">
        <f t="shared" si="53"/>
        <v>0</v>
      </c>
      <c r="DK59" s="32">
        <f t="shared" si="54"/>
        <v>25</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1</v>
      </c>
      <c r="DX59" s="709">
        <f t="shared" si="65"/>
        <v>0</v>
      </c>
      <c r="DY59" s="709">
        <f t="shared" si="66"/>
        <v>0</v>
      </c>
      <c r="DZ59" s="709">
        <f t="shared" si="67"/>
        <v>0</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v>
      </c>
      <c r="C60" s="148">
        <v>0</v>
      </c>
      <c r="D60" s="148">
        <v>1</v>
      </c>
      <c r="E60" s="148">
        <v>0</v>
      </c>
      <c r="F60" s="148">
        <v>0</v>
      </c>
      <c r="G60" s="148">
        <v>0</v>
      </c>
      <c r="H60" s="148">
        <v>0</v>
      </c>
      <c r="I60" s="148">
        <v>0</v>
      </c>
      <c r="J60" s="148">
        <v>0</v>
      </c>
      <c r="K60" s="148">
        <v>0</v>
      </c>
      <c r="L60" s="148">
        <v>0</v>
      </c>
      <c r="M60" s="512"/>
      <c r="N60" s="527" t="s">
        <v>94</v>
      </c>
      <c r="O60" s="733">
        <v>0</v>
      </c>
      <c r="P60" s="734">
        <v>0</v>
      </c>
      <c r="Q60" s="734">
        <v>0</v>
      </c>
      <c r="R60" s="734">
        <v>1</v>
      </c>
      <c r="S60" s="734">
        <v>0</v>
      </c>
      <c r="T60" s="734">
        <v>0</v>
      </c>
      <c r="U60" s="734">
        <v>0</v>
      </c>
      <c r="V60" s="734">
        <v>0</v>
      </c>
      <c r="W60" s="734">
        <v>0</v>
      </c>
      <c r="X60" s="734">
        <v>0</v>
      </c>
      <c r="Y60" s="734">
        <v>0</v>
      </c>
      <c r="Z60" s="734">
        <v>0</v>
      </c>
      <c r="AA60" s="734">
        <v>0</v>
      </c>
      <c r="AB60" s="734">
        <v>0</v>
      </c>
      <c r="AC60" s="149">
        <v>20.8</v>
      </c>
      <c r="AD60" s="149" t="s">
        <v>24</v>
      </c>
      <c r="AE60" s="148">
        <v>0</v>
      </c>
      <c r="AF60" s="149">
        <v>0</v>
      </c>
      <c r="AG60" s="148">
        <v>0</v>
      </c>
      <c r="AH60" s="149">
        <v>0</v>
      </c>
      <c r="AI60" s="148">
        <v>0</v>
      </c>
      <c r="AJ60" s="501">
        <v>0</v>
      </c>
      <c r="AP60" s="316">
        <f t="shared" si="42"/>
        <v>5</v>
      </c>
      <c r="AR60" s="34">
        <f t="shared" si="43"/>
        <v>0.51041666666666696</v>
      </c>
      <c r="AS60" s="42">
        <f>SUM(C64,C171,C278,C385,C492,C599,C706)/config!$AC$13</f>
        <v>0.2857142857142857</v>
      </c>
      <c r="AT60" s="43">
        <f>SUM(D64:E64,D171:E171,D278:E278,D385:E385,D492:E492,D599:E599,D706:E706)/config!$AC$13</f>
        <v>5.1428571428571432</v>
      </c>
      <c r="AU60" s="43">
        <f>SUM(F64:G64,F171:G171,F278:G278,F385:G385,F492:G492,F599:G599,F706:G706)/config!$AC$13</f>
        <v>0.7142857142857143</v>
      </c>
      <c r="AV60" s="43">
        <f>SUM(H64,H171,H278,H385,H492,H599,H706)/config!$AC$13</f>
        <v>0</v>
      </c>
      <c r="AW60" s="44">
        <f>SUM(I64:L64,I171:L171,I278:L278,I385:L385,I492:L492,I599:L599,I706:L706)/config!$AC$13</f>
        <v>0</v>
      </c>
      <c r="AY60" s="34">
        <f t="shared" si="44"/>
        <v>0.51041666666666696</v>
      </c>
      <c r="AZ60" s="45">
        <f t="shared" si="79"/>
        <v>5</v>
      </c>
      <c r="BA60" s="46">
        <f t="shared" si="80"/>
        <v>6</v>
      </c>
      <c r="BB60" s="46">
        <f t="shared" si="81"/>
        <v>8</v>
      </c>
      <c r="BC60" s="46">
        <f t="shared" si="82"/>
        <v>8</v>
      </c>
      <c r="BD60" s="46">
        <f t="shared" si="83"/>
        <v>5</v>
      </c>
      <c r="BE60" s="46">
        <f t="shared" si="84"/>
        <v>7</v>
      </c>
      <c r="BF60" s="47">
        <f t="shared" si="85"/>
        <v>4</v>
      </c>
      <c r="BG60" s="23"/>
      <c r="BH60" s="34">
        <f t="shared" si="86"/>
        <v>0.51041666666666696</v>
      </c>
      <c r="BI60" s="42">
        <f t="shared" si="87"/>
        <v>21.9</v>
      </c>
      <c r="BJ60" s="43">
        <f t="shared" si="88"/>
        <v>25.5</v>
      </c>
      <c r="BK60" s="43">
        <f t="shared" si="89"/>
        <v>23</v>
      </c>
      <c r="BL60" s="43">
        <f t="shared" si="90"/>
        <v>22.5</v>
      </c>
      <c r="BM60" s="43">
        <f t="shared" si="91"/>
        <v>23.9</v>
      </c>
      <c r="BN60" s="43">
        <f t="shared" si="92"/>
        <v>23.8</v>
      </c>
      <c r="BO60" s="44">
        <f t="shared" si="93"/>
        <v>19.2</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22.828571428571429</v>
      </c>
      <c r="CA60" s="327" t="e">
        <f t="shared" si="31"/>
        <v>#N/A</v>
      </c>
      <c r="CB60" s="329">
        <f t="shared" si="72"/>
        <v>30</v>
      </c>
      <c r="CD60" s="689">
        <f t="shared" si="102"/>
        <v>0</v>
      </c>
      <c r="CE60" s="690">
        <f t="shared" si="103"/>
        <v>1</v>
      </c>
      <c r="CF60" s="690">
        <f t="shared" si="104"/>
        <v>0</v>
      </c>
      <c r="CG60" s="690">
        <f t="shared" si="105"/>
        <v>1</v>
      </c>
      <c r="CH60" s="690">
        <f t="shared" si="106"/>
        <v>1</v>
      </c>
      <c r="CI60" s="690">
        <f t="shared" si="107"/>
        <v>0</v>
      </c>
      <c r="CJ60" s="691">
        <f t="shared" si="108"/>
        <v>0</v>
      </c>
      <c r="CK60" s="702">
        <f t="shared" si="46"/>
        <v>6.9767441860465116</v>
      </c>
      <c r="CM60" s="42">
        <f t="shared" si="47"/>
        <v>109.5</v>
      </c>
      <c r="CN60" s="43">
        <f t="shared" si="73"/>
        <v>153</v>
      </c>
      <c r="CO60" s="43">
        <f t="shared" si="74"/>
        <v>184</v>
      </c>
      <c r="CP60" s="43">
        <f t="shared" si="75"/>
        <v>180</v>
      </c>
      <c r="CQ60" s="43">
        <f t="shared" si="76"/>
        <v>119.5</v>
      </c>
      <c r="CR60" s="43">
        <f t="shared" si="77"/>
        <v>166.6</v>
      </c>
      <c r="CS60" s="44">
        <f t="shared" si="78"/>
        <v>76.8</v>
      </c>
      <c r="CU60" s="386">
        <f>SUM(SUMIF($AZ$8:$BF$8, {"NON";"NEUT"}, AZ60:BF60))/config!$AC$16</f>
        <v>6.2</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5</v>
      </c>
      <c r="DA60" s="43">
        <f>SUM(SUM(F64:G64)*$CY$108, SUM(F171:G171)*$CY$109, SUM(F278:G278)*$CY$110, SUM(F385:G385)*$CY$111, SUM(F492:G492)*$CY$112, SUM(F599:G599)*$CY$113, SUM(F706:G706)*$CY$114)/config!$AC$16</f>
        <v>1</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16.666666666666664</v>
      </c>
      <c r="DH60" s="32">
        <f t="shared" si="51"/>
        <v>0</v>
      </c>
      <c r="DI60" s="32">
        <f t="shared" si="52"/>
        <v>12.5</v>
      </c>
      <c r="DJ60" s="32">
        <f t="shared" si="53"/>
        <v>20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1</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5</v>
      </c>
      <c r="C61" s="148">
        <v>0</v>
      </c>
      <c r="D61" s="148">
        <v>3</v>
      </c>
      <c r="E61" s="148">
        <v>0</v>
      </c>
      <c r="F61" s="148">
        <v>2</v>
      </c>
      <c r="G61" s="148">
        <v>0</v>
      </c>
      <c r="H61" s="148">
        <v>0</v>
      </c>
      <c r="I61" s="148">
        <v>0</v>
      </c>
      <c r="J61" s="148">
        <v>0</v>
      </c>
      <c r="K61" s="148">
        <v>0</v>
      </c>
      <c r="L61" s="148">
        <v>0</v>
      </c>
      <c r="M61" s="512"/>
      <c r="N61" s="527" t="s">
        <v>95</v>
      </c>
      <c r="O61" s="733">
        <v>0</v>
      </c>
      <c r="P61" s="734">
        <v>0</v>
      </c>
      <c r="Q61" s="734">
        <v>0</v>
      </c>
      <c r="R61" s="734">
        <v>1</v>
      </c>
      <c r="S61" s="734">
        <v>3</v>
      </c>
      <c r="T61" s="734">
        <v>1</v>
      </c>
      <c r="U61" s="734">
        <v>0</v>
      </c>
      <c r="V61" s="734">
        <v>0</v>
      </c>
      <c r="W61" s="734">
        <v>0</v>
      </c>
      <c r="X61" s="734">
        <v>0</v>
      </c>
      <c r="Y61" s="734">
        <v>0</v>
      </c>
      <c r="Z61" s="734">
        <v>0</v>
      </c>
      <c r="AA61" s="734">
        <v>0</v>
      </c>
      <c r="AB61" s="734">
        <v>0</v>
      </c>
      <c r="AC61" s="149">
        <v>26.3</v>
      </c>
      <c r="AD61" s="149" t="s">
        <v>24</v>
      </c>
      <c r="AE61" s="148">
        <v>1</v>
      </c>
      <c r="AF61" s="149">
        <v>20</v>
      </c>
      <c r="AG61" s="148">
        <v>0</v>
      </c>
      <c r="AH61" s="149">
        <v>0</v>
      </c>
      <c r="AI61" s="148">
        <v>0</v>
      </c>
      <c r="AJ61" s="501">
        <v>0</v>
      </c>
      <c r="AP61" s="316">
        <f t="shared" si="42"/>
        <v>5</v>
      </c>
      <c r="AR61" s="34">
        <f t="shared" si="43"/>
        <v>0.52083333333333359</v>
      </c>
      <c r="AS61" s="42">
        <f>SUM(C65,C172,C279,C386,C493,C600,C707)/config!$AC$13</f>
        <v>0</v>
      </c>
      <c r="AT61" s="43">
        <f>SUM(D65:E65,D172:E172,D279:E279,D386:E386,D493:E493,D600:E600,D707:E707)/config!$AC$13</f>
        <v>4.2857142857142856</v>
      </c>
      <c r="AU61" s="43">
        <f>SUM(F65:G65,F172:G172,F279:G279,F386:G386,F493:G493,F600:G600,F707:G707)/config!$AC$13</f>
        <v>0.7142857142857143</v>
      </c>
      <c r="AV61" s="43">
        <f>SUM(H65,H172,H279,H386,H493,H600,H707)/config!$AC$13</f>
        <v>0</v>
      </c>
      <c r="AW61" s="44">
        <f>SUM(I65:L65,I172:L172,I279:L279,I386:L386,I493:L493,I600:L600,I707:L707)/config!$AC$13</f>
        <v>0</v>
      </c>
      <c r="AY61" s="34">
        <f t="shared" si="44"/>
        <v>0.52083333333333359</v>
      </c>
      <c r="AZ61" s="45">
        <f t="shared" si="79"/>
        <v>2</v>
      </c>
      <c r="BA61" s="46">
        <f t="shared" si="80"/>
        <v>8</v>
      </c>
      <c r="BB61" s="46">
        <f t="shared" si="81"/>
        <v>3</v>
      </c>
      <c r="BC61" s="46">
        <f t="shared" si="82"/>
        <v>3</v>
      </c>
      <c r="BD61" s="46">
        <f t="shared" si="83"/>
        <v>5</v>
      </c>
      <c r="BE61" s="46">
        <f t="shared" si="84"/>
        <v>9</v>
      </c>
      <c r="BF61" s="47">
        <f t="shared" si="85"/>
        <v>5</v>
      </c>
      <c r="BG61" s="23"/>
      <c r="BH61" s="34">
        <f t="shared" si="86"/>
        <v>0.52083333333333359</v>
      </c>
      <c r="BI61" s="42">
        <f t="shared" si="87"/>
        <v>22.7</v>
      </c>
      <c r="BJ61" s="43">
        <f t="shared" si="88"/>
        <v>26.1</v>
      </c>
      <c r="BK61" s="43">
        <f t="shared" si="89"/>
        <v>24.8</v>
      </c>
      <c r="BL61" s="43">
        <f t="shared" si="90"/>
        <v>23.6</v>
      </c>
      <c r="BM61" s="43">
        <f t="shared" si="91"/>
        <v>23.5</v>
      </c>
      <c r="BN61" s="43">
        <f t="shared" si="92"/>
        <v>24.4</v>
      </c>
      <c r="BO61" s="44">
        <f t="shared" si="93"/>
        <v>26.4</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24.5</v>
      </c>
      <c r="CA61" s="327" t="e">
        <f t="shared" si="31"/>
        <v>#N/A</v>
      </c>
      <c r="CB61" s="329">
        <f t="shared" si="72"/>
        <v>30</v>
      </c>
      <c r="CD61" s="689">
        <f t="shared" si="102"/>
        <v>0</v>
      </c>
      <c r="CE61" s="690">
        <f t="shared" si="103"/>
        <v>0</v>
      </c>
      <c r="CF61" s="690">
        <f t="shared" si="104"/>
        <v>0</v>
      </c>
      <c r="CG61" s="690">
        <f t="shared" si="105"/>
        <v>0</v>
      </c>
      <c r="CH61" s="690">
        <f t="shared" si="106"/>
        <v>0</v>
      </c>
      <c r="CI61" s="690">
        <f t="shared" si="107"/>
        <v>1</v>
      </c>
      <c r="CJ61" s="691">
        <f t="shared" si="108"/>
        <v>1</v>
      </c>
      <c r="CK61" s="702">
        <f t="shared" si="46"/>
        <v>5.7142857142857144</v>
      </c>
      <c r="CM61" s="42">
        <f t="shared" si="47"/>
        <v>45.4</v>
      </c>
      <c r="CN61" s="43">
        <f t="shared" si="73"/>
        <v>208.8</v>
      </c>
      <c r="CO61" s="43">
        <f t="shared" si="74"/>
        <v>74.400000000000006</v>
      </c>
      <c r="CP61" s="43">
        <f t="shared" si="75"/>
        <v>70.800000000000011</v>
      </c>
      <c r="CQ61" s="43">
        <f t="shared" si="76"/>
        <v>117.5</v>
      </c>
      <c r="CR61" s="43">
        <f t="shared" si="77"/>
        <v>219.6</v>
      </c>
      <c r="CS61" s="44">
        <f t="shared" si="78"/>
        <v>132</v>
      </c>
      <c r="CU61" s="386">
        <f>SUM(SUMIF($AZ$8:$BF$8, {"NON";"NEUT"}, AZ61:BF61))/config!$AC$16</f>
        <v>4.2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3.4</v>
      </c>
      <c r="DA61" s="43">
        <f>SUM(SUM(F65:G65)*$CY$108, SUM(F172:G172)*$CY$109, SUM(F279:G279)*$CY$110, SUM(F386:G386)*$CY$111, SUM(F493:G493)*$CY$112, SUM(F600:G600)*$CY$113, SUM(F707:G707)*$CY$114)/config!$AC$16</f>
        <v>0.8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11.111111111111111</v>
      </c>
      <c r="DL61" s="679">
        <f t="shared" si="55"/>
        <v>20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1</v>
      </c>
      <c r="EB61" s="709">
        <f t="shared" si="69"/>
        <v>1</v>
      </c>
      <c r="ED61" s="710"/>
      <c r="EE61" s="710"/>
      <c r="EF61" s="710"/>
      <c r="EG61" s="710"/>
      <c r="EH61" s="710"/>
      <c r="EI61" s="710"/>
      <c r="EJ61" s="710"/>
      <c r="EL61" s="710"/>
      <c r="EM61" s="710"/>
      <c r="EN61" s="710"/>
      <c r="EO61" s="710"/>
      <c r="EP61" s="710"/>
      <c r="EQ61" s="710"/>
      <c r="ER61" s="710"/>
    </row>
    <row r="62" spans="1:148" ht="15" x14ac:dyDescent="0.25">
      <c r="A62" s="154" t="s">
        <v>96</v>
      </c>
      <c r="B62" s="500">
        <v>5</v>
      </c>
      <c r="C62" s="148">
        <v>1</v>
      </c>
      <c r="D62" s="148">
        <v>3</v>
      </c>
      <c r="E62" s="148">
        <v>0</v>
      </c>
      <c r="F62" s="148">
        <v>1</v>
      </c>
      <c r="G62" s="148">
        <v>0</v>
      </c>
      <c r="H62" s="148">
        <v>0</v>
      </c>
      <c r="I62" s="148">
        <v>0</v>
      </c>
      <c r="J62" s="148">
        <v>0</v>
      </c>
      <c r="K62" s="148">
        <v>0</v>
      </c>
      <c r="L62" s="148">
        <v>0</v>
      </c>
      <c r="M62" s="512"/>
      <c r="N62" s="527" t="s">
        <v>96</v>
      </c>
      <c r="O62" s="733">
        <v>0</v>
      </c>
      <c r="P62" s="734">
        <v>1</v>
      </c>
      <c r="Q62" s="734">
        <v>1</v>
      </c>
      <c r="R62" s="734">
        <v>2</v>
      </c>
      <c r="S62" s="734">
        <v>1</v>
      </c>
      <c r="T62" s="734">
        <v>0</v>
      </c>
      <c r="U62" s="734">
        <v>0</v>
      </c>
      <c r="V62" s="734">
        <v>0</v>
      </c>
      <c r="W62" s="734">
        <v>0</v>
      </c>
      <c r="X62" s="734">
        <v>0</v>
      </c>
      <c r="Y62" s="734">
        <v>0</v>
      </c>
      <c r="Z62" s="734">
        <v>0</v>
      </c>
      <c r="AA62" s="734">
        <v>0</v>
      </c>
      <c r="AB62" s="734">
        <v>0</v>
      </c>
      <c r="AC62" s="149">
        <v>21</v>
      </c>
      <c r="AD62" s="149" t="s">
        <v>24</v>
      </c>
      <c r="AE62" s="148">
        <v>0</v>
      </c>
      <c r="AF62" s="149">
        <v>0</v>
      </c>
      <c r="AG62" s="148">
        <v>0</v>
      </c>
      <c r="AH62" s="149">
        <v>0</v>
      </c>
      <c r="AI62" s="148">
        <v>0</v>
      </c>
      <c r="AJ62" s="501">
        <v>0</v>
      </c>
      <c r="AP62" s="316">
        <f t="shared" si="42"/>
        <v>4</v>
      </c>
      <c r="AR62" s="34">
        <f t="shared" si="43"/>
        <v>0.53125000000000022</v>
      </c>
      <c r="AS62" s="42">
        <f>SUM(C66,C173,C280,C387,C494,C601,C708)/config!$AC$13</f>
        <v>0.2857142857142857</v>
      </c>
      <c r="AT62" s="43">
        <f>SUM(D66:E66,D173:E173,D280:E280,D387:E387,D494:E494,D601:E601,D708:E708)/config!$AC$13</f>
        <v>2.5714285714285716</v>
      </c>
      <c r="AU62" s="43">
        <f>SUM(F66:G66,F173:G173,F280:G280,F387:G387,F494:G494,F601:G601,F708:G708)/config!$AC$13</f>
        <v>0.5714285714285714</v>
      </c>
      <c r="AV62" s="43">
        <f>SUM(H66,H173,H280,H387,H494,H601,H708)/config!$AC$13</f>
        <v>0.14285714285714285</v>
      </c>
      <c r="AW62" s="44">
        <f>SUM(I66:L66,I173:L173,I280:L280,I387:L387,I494:L494,I601:L601,I708:L708)/config!$AC$13</f>
        <v>0.14285714285714285</v>
      </c>
      <c r="AY62" s="34">
        <f t="shared" si="44"/>
        <v>0.53125000000000022</v>
      </c>
      <c r="AZ62" s="45">
        <f t="shared" si="79"/>
        <v>3</v>
      </c>
      <c r="BA62" s="46">
        <f t="shared" si="80"/>
        <v>8</v>
      </c>
      <c r="BB62" s="46">
        <f t="shared" si="81"/>
        <v>2</v>
      </c>
      <c r="BC62" s="46">
        <f t="shared" si="82"/>
        <v>3</v>
      </c>
      <c r="BD62" s="46">
        <f t="shared" si="83"/>
        <v>6</v>
      </c>
      <c r="BE62" s="46">
        <f t="shared" si="84"/>
        <v>1</v>
      </c>
      <c r="BF62" s="47">
        <f t="shared" si="85"/>
        <v>3</v>
      </c>
      <c r="BG62" s="23"/>
      <c r="BH62" s="34">
        <f t="shared" si="86"/>
        <v>0.53125000000000022</v>
      </c>
      <c r="BI62" s="42">
        <f t="shared" si="87"/>
        <v>23.6</v>
      </c>
      <c r="BJ62" s="43">
        <f t="shared" si="88"/>
        <v>22.8</v>
      </c>
      <c r="BK62" s="43">
        <f t="shared" si="89"/>
        <v>22.6</v>
      </c>
      <c r="BL62" s="43">
        <f t="shared" si="90"/>
        <v>22.1</v>
      </c>
      <c r="BM62" s="43">
        <f t="shared" si="91"/>
        <v>26.2</v>
      </c>
      <c r="BN62" s="43">
        <f t="shared" si="92"/>
        <v>20.399999999999999</v>
      </c>
      <c r="BO62" s="44">
        <f t="shared" si="93"/>
        <v>26.3</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23.428571428571427</v>
      </c>
      <c r="CA62" s="327" t="e">
        <f t="shared" si="31"/>
        <v>#N/A</v>
      </c>
      <c r="CB62" s="329">
        <f t="shared" si="72"/>
        <v>30</v>
      </c>
      <c r="CD62" s="689">
        <f t="shared" si="102"/>
        <v>1</v>
      </c>
      <c r="CE62" s="690">
        <f t="shared" si="103"/>
        <v>0</v>
      </c>
      <c r="CF62" s="690">
        <f t="shared" si="104"/>
        <v>0</v>
      </c>
      <c r="CG62" s="690">
        <f t="shared" si="105"/>
        <v>0</v>
      </c>
      <c r="CH62" s="690">
        <f t="shared" si="106"/>
        <v>1</v>
      </c>
      <c r="CI62" s="690">
        <f t="shared" si="107"/>
        <v>0</v>
      </c>
      <c r="CJ62" s="691">
        <f t="shared" si="108"/>
        <v>1</v>
      </c>
      <c r="CK62" s="702">
        <f t="shared" si="46"/>
        <v>11.538461538461538</v>
      </c>
      <c r="CM62" s="42">
        <f t="shared" si="47"/>
        <v>70.800000000000011</v>
      </c>
      <c r="CN62" s="43">
        <f t="shared" si="73"/>
        <v>182.4</v>
      </c>
      <c r="CO62" s="43">
        <f t="shared" si="74"/>
        <v>45.2</v>
      </c>
      <c r="CP62" s="43">
        <f t="shared" si="75"/>
        <v>66.300000000000011</v>
      </c>
      <c r="CQ62" s="43">
        <f t="shared" si="76"/>
        <v>157.19999999999999</v>
      </c>
      <c r="CR62" s="43">
        <f t="shared" si="77"/>
        <v>20.399999999999999</v>
      </c>
      <c r="CS62" s="44">
        <f t="shared" si="78"/>
        <v>78.900000000000006</v>
      </c>
      <c r="CU62" s="386">
        <f>SUM(SUMIF($AZ$8:$BF$8, {"NON";"NEUT"}, AZ62:BF62))/config!$AC$16</f>
        <v>3.8</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2.6</v>
      </c>
      <c r="DA62" s="43">
        <f>SUM(SUM(F66:G66)*$CY$108, SUM(F173:G173)*$CY$109, SUM(F280:G280)*$CY$110, SUM(F387:G387)*$CY$111, SUM(F494:G494)*$CY$112, SUM(F601:G601)*$CY$113, SUM(F708:G708)*$CY$114)/config!$AC$16</f>
        <v>0.4</v>
      </c>
      <c r="DB62" s="43">
        <f>SUM(H66*$CY$108, H173*$CY$109, H280*$CY$110, H387*$CY$111, H494*$CY$112, H601*$CY$113, H708*$CY$114)/config!$AC$16</f>
        <v>0.2</v>
      </c>
      <c r="DC62" s="44">
        <f>SUM(SUM(I66:L66)*$CY$108, SUM(I173:L173)*$CY$109, SUM(I280:L280)*$CY$110, SUM(I387:L387)*$CY$111, SUM(I494:L494)*$CY$112, SUM(I601:L601)*$CY$113, SUM(I708:L708)*$CY$114)/config!$AC$16</f>
        <v>0.2</v>
      </c>
      <c r="DF62" s="386">
        <f t="shared" si="49"/>
        <v>33.333333333333329</v>
      </c>
      <c r="DG62" s="32">
        <f t="shared" si="50"/>
        <v>0</v>
      </c>
      <c r="DH62" s="32">
        <f t="shared" si="51"/>
        <v>0</v>
      </c>
      <c r="DI62" s="32">
        <f t="shared" si="52"/>
        <v>0</v>
      </c>
      <c r="DJ62" s="32">
        <f t="shared" si="53"/>
        <v>16.666666666666664</v>
      </c>
      <c r="DK62" s="32">
        <f t="shared" si="54"/>
        <v>0</v>
      </c>
      <c r="DL62" s="679">
        <f t="shared" si="55"/>
        <v>33.333333333333329</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0</v>
      </c>
      <c r="DX62" s="709">
        <f t="shared" si="65"/>
        <v>0</v>
      </c>
      <c r="DY62" s="709">
        <f t="shared" si="66"/>
        <v>0</v>
      </c>
      <c r="DZ62" s="709">
        <f t="shared" si="67"/>
        <v>1</v>
      </c>
      <c r="EA62" s="709">
        <f t="shared" si="68"/>
        <v>0</v>
      </c>
      <c r="EB62" s="709">
        <f t="shared" si="69"/>
        <v>1</v>
      </c>
      <c r="ED62" s="710"/>
      <c r="EE62" s="710"/>
      <c r="EF62" s="710"/>
      <c r="EG62" s="710"/>
      <c r="EH62" s="710"/>
      <c r="EI62" s="710"/>
      <c r="EJ62" s="710"/>
      <c r="EL62" s="710"/>
      <c r="EM62" s="710"/>
      <c r="EN62" s="710"/>
      <c r="EO62" s="710"/>
      <c r="EP62" s="710"/>
      <c r="EQ62" s="710"/>
      <c r="ER62" s="710"/>
    </row>
    <row r="63" spans="1:148" ht="15" x14ac:dyDescent="0.25">
      <c r="A63" s="154" t="s">
        <v>58</v>
      </c>
      <c r="B63" s="500">
        <v>9</v>
      </c>
      <c r="C63" s="148">
        <v>2</v>
      </c>
      <c r="D63" s="148">
        <v>7</v>
      </c>
      <c r="E63" s="148">
        <v>0</v>
      </c>
      <c r="F63" s="148">
        <v>0</v>
      </c>
      <c r="G63" s="148">
        <v>0</v>
      </c>
      <c r="H63" s="148">
        <v>0</v>
      </c>
      <c r="I63" s="148">
        <v>0</v>
      </c>
      <c r="J63" s="148">
        <v>0</v>
      </c>
      <c r="K63" s="148">
        <v>0</v>
      </c>
      <c r="L63" s="148">
        <v>0</v>
      </c>
      <c r="M63" s="512"/>
      <c r="N63" s="527" t="s">
        <v>58</v>
      </c>
      <c r="O63" s="733">
        <v>0</v>
      </c>
      <c r="P63" s="734">
        <v>1</v>
      </c>
      <c r="Q63" s="734">
        <v>2</v>
      </c>
      <c r="R63" s="734">
        <v>1</v>
      </c>
      <c r="S63" s="734">
        <v>4</v>
      </c>
      <c r="T63" s="734">
        <v>1</v>
      </c>
      <c r="U63" s="734">
        <v>0</v>
      </c>
      <c r="V63" s="734">
        <v>0</v>
      </c>
      <c r="W63" s="734">
        <v>0</v>
      </c>
      <c r="X63" s="734">
        <v>0</v>
      </c>
      <c r="Y63" s="734">
        <v>0</v>
      </c>
      <c r="Z63" s="734">
        <v>0</v>
      </c>
      <c r="AA63" s="734">
        <v>0</v>
      </c>
      <c r="AB63" s="734">
        <v>0</v>
      </c>
      <c r="AC63" s="149">
        <v>23.6</v>
      </c>
      <c r="AD63" s="149" t="s">
        <v>24</v>
      </c>
      <c r="AE63" s="148">
        <v>1</v>
      </c>
      <c r="AF63" s="149">
        <v>11.111111111111111</v>
      </c>
      <c r="AG63" s="148">
        <v>0</v>
      </c>
      <c r="AH63" s="149">
        <v>0</v>
      </c>
      <c r="AI63" s="148">
        <v>0</v>
      </c>
      <c r="AJ63" s="501">
        <v>0</v>
      </c>
      <c r="AP63" s="316">
        <f t="shared" si="42"/>
        <v>9</v>
      </c>
      <c r="AR63" s="34">
        <f t="shared" si="43"/>
        <v>0.54166666666666685</v>
      </c>
      <c r="AS63" s="42">
        <f>SUM(C67,C174,C281,C388,C495,C602,C709)/config!$AC$13</f>
        <v>0.42857142857142855</v>
      </c>
      <c r="AT63" s="43">
        <f>SUM(D67:E67,D174:E174,D281:E281,D388:E388,D495:E495,D602:E602,D709:E709)/config!$AC$13</f>
        <v>4.8571428571428568</v>
      </c>
      <c r="AU63" s="43">
        <f>SUM(F67:G67,F174:G174,F281:G281,F388:G388,F495:G495,F602:G602,F709:G709)/config!$AC$13</f>
        <v>1.2857142857142858</v>
      </c>
      <c r="AV63" s="43">
        <f>SUM(H67,H174,H281,H388,H495,H602,H709)/config!$AC$13</f>
        <v>0</v>
      </c>
      <c r="AW63" s="44">
        <f>SUM(I67:L67,I174:L174,I281:L281,I388:L388,I495:L495,I602:L602,I709:L709)/config!$AC$13</f>
        <v>0</v>
      </c>
      <c r="AY63" s="34">
        <f t="shared" si="44"/>
        <v>0.54166666666666685</v>
      </c>
      <c r="AZ63" s="45">
        <f t="shared" si="79"/>
        <v>6</v>
      </c>
      <c r="BA63" s="46">
        <f t="shared" si="80"/>
        <v>8</v>
      </c>
      <c r="BB63" s="46">
        <f t="shared" si="81"/>
        <v>4</v>
      </c>
      <c r="BC63" s="46">
        <f t="shared" si="82"/>
        <v>4</v>
      </c>
      <c r="BD63" s="46">
        <f t="shared" si="83"/>
        <v>10</v>
      </c>
      <c r="BE63" s="46">
        <f t="shared" si="84"/>
        <v>6</v>
      </c>
      <c r="BF63" s="47">
        <f t="shared" si="85"/>
        <v>8</v>
      </c>
      <c r="BG63" s="23"/>
      <c r="BH63" s="34">
        <f t="shared" si="86"/>
        <v>0.54166666666666685</v>
      </c>
      <c r="BI63" s="42">
        <f t="shared" si="87"/>
        <v>19.5</v>
      </c>
      <c r="BJ63" s="43">
        <f t="shared" si="88"/>
        <v>22</v>
      </c>
      <c r="BK63" s="43">
        <f t="shared" si="89"/>
        <v>27.8</v>
      </c>
      <c r="BL63" s="43">
        <f t="shared" si="90"/>
        <v>25.5</v>
      </c>
      <c r="BM63" s="43">
        <f t="shared" si="91"/>
        <v>25</v>
      </c>
      <c r="BN63" s="43">
        <f t="shared" si="92"/>
        <v>22.1</v>
      </c>
      <c r="BO63" s="44">
        <f t="shared" si="93"/>
        <v>24.3</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23.742857142857144</v>
      </c>
      <c r="CA63" s="327" t="e">
        <f t="shared" si="31"/>
        <v>#N/A</v>
      </c>
      <c r="CB63" s="329">
        <f t="shared" si="72"/>
        <v>30</v>
      </c>
      <c r="CD63" s="689">
        <f t="shared" si="102"/>
        <v>0</v>
      </c>
      <c r="CE63" s="690">
        <f t="shared" si="103"/>
        <v>1</v>
      </c>
      <c r="CF63" s="690">
        <f t="shared" si="104"/>
        <v>1</v>
      </c>
      <c r="CG63" s="690">
        <f t="shared" si="105"/>
        <v>0</v>
      </c>
      <c r="CH63" s="690">
        <f t="shared" si="106"/>
        <v>1</v>
      </c>
      <c r="CI63" s="690">
        <f t="shared" si="107"/>
        <v>1</v>
      </c>
      <c r="CJ63" s="691">
        <f t="shared" si="108"/>
        <v>1</v>
      </c>
      <c r="CK63" s="702">
        <f t="shared" si="46"/>
        <v>10.869565217391305</v>
      </c>
      <c r="CM63" s="42">
        <f t="shared" si="47"/>
        <v>117</v>
      </c>
      <c r="CN63" s="43">
        <f t="shared" si="73"/>
        <v>176</v>
      </c>
      <c r="CO63" s="43">
        <f t="shared" si="74"/>
        <v>111.2</v>
      </c>
      <c r="CP63" s="43">
        <f t="shared" si="75"/>
        <v>102</v>
      </c>
      <c r="CQ63" s="43">
        <f t="shared" si="76"/>
        <v>250</v>
      </c>
      <c r="CR63" s="43">
        <f t="shared" si="77"/>
        <v>132.60000000000002</v>
      </c>
      <c r="CS63" s="44">
        <f t="shared" si="78"/>
        <v>194.4</v>
      </c>
      <c r="CU63" s="386">
        <f>SUM(SUMIF($AZ$8:$BF$8, {"NON";"NEUT"}, AZ63:BF63))/config!$AC$16</f>
        <v>6</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4.2</v>
      </c>
      <c r="DA63" s="43">
        <f>SUM(SUM(F67:G67)*$CY$108, SUM(F174:G174)*$CY$109, SUM(F281:G281)*$CY$110, SUM(F388:G388)*$CY$111, SUM(F495:G495)*$CY$112, SUM(F602:G602)*$CY$113, SUM(F709:G709)*$CY$114)/config!$AC$16</f>
        <v>1.6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12.5</v>
      </c>
      <c r="DH63" s="32">
        <f t="shared" si="51"/>
        <v>25</v>
      </c>
      <c r="DI63" s="32">
        <f t="shared" si="52"/>
        <v>0</v>
      </c>
      <c r="DJ63" s="32">
        <f t="shared" si="53"/>
        <v>10</v>
      </c>
      <c r="DK63" s="32">
        <f t="shared" si="54"/>
        <v>16.666666666666664</v>
      </c>
      <c r="DL63" s="679">
        <f t="shared" si="55"/>
        <v>12.5</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1</v>
      </c>
      <c r="DY63" s="709">
        <f t="shared" si="66"/>
        <v>0</v>
      </c>
      <c r="DZ63" s="709">
        <f t="shared" si="67"/>
        <v>1</v>
      </c>
      <c r="EA63" s="709">
        <f t="shared" si="68"/>
        <v>1</v>
      </c>
      <c r="EB63" s="709">
        <f t="shared" si="69"/>
        <v>1</v>
      </c>
      <c r="ED63" s="710"/>
      <c r="EE63" s="710"/>
      <c r="EF63" s="710"/>
      <c r="EG63" s="710"/>
      <c r="EH63" s="710"/>
      <c r="EI63" s="710"/>
      <c r="EJ63" s="710"/>
      <c r="EL63" s="710"/>
      <c r="EM63" s="710"/>
      <c r="EN63" s="710"/>
      <c r="EO63" s="710"/>
      <c r="EP63" s="710"/>
      <c r="EQ63" s="710"/>
      <c r="ER63" s="710"/>
    </row>
    <row r="64" spans="1:148" ht="15" x14ac:dyDescent="0.25">
      <c r="A64" s="154" t="s">
        <v>97</v>
      </c>
      <c r="B64" s="500">
        <v>5</v>
      </c>
      <c r="C64" s="148">
        <v>0</v>
      </c>
      <c r="D64" s="148">
        <v>4</v>
      </c>
      <c r="E64" s="148">
        <v>0</v>
      </c>
      <c r="F64" s="148">
        <v>1</v>
      </c>
      <c r="G64" s="148">
        <v>0</v>
      </c>
      <c r="H64" s="148">
        <v>0</v>
      </c>
      <c r="I64" s="148">
        <v>0</v>
      </c>
      <c r="J64" s="148">
        <v>0</v>
      </c>
      <c r="K64" s="148">
        <v>0</v>
      </c>
      <c r="L64" s="148">
        <v>0</v>
      </c>
      <c r="M64" s="512"/>
      <c r="N64" s="527" t="s">
        <v>97</v>
      </c>
      <c r="O64" s="733">
        <v>0</v>
      </c>
      <c r="P64" s="734">
        <v>0</v>
      </c>
      <c r="Q64" s="734">
        <v>1</v>
      </c>
      <c r="R64" s="734">
        <v>3</v>
      </c>
      <c r="S64" s="734">
        <v>1</v>
      </c>
      <c r="T64" s="734">
        <v>0</v>
      </c>
      <c r="U64" s="734">
        <v>0</v>
      </c>
      <c r="V64" s="734">
        <v>0</v>
      </c>
      <c r="W64" s="734">
        <v>0</v>
      </c>
      <c r="X64" s="734">
        <v>0</v>
      </c>
      <c r="Y64" s="734">
        <v>0</v>
      </c>
      <c r="Z64" s="734">
        <v>0</v>
      </c>
      <c r="AA64" s="734">
        <v>0</v>
      </c>
      <c r="AB64" s="734">
        <v>0</v>
      </c>
      <c r="AC64" s="149">
        <v>21.9</v>
      </c>
      <c r="AD64" s="149" t="s">
        <v>24</v>
      </c>
      <c r="AE64" s="148">
        <v>0</v>
      </c>
      <c r="AF64" s="149">
        <v>0</v>
      </c>
      <c r="AG64" s="148">
        <v>0</v>
      </c>
      <c r="AH64" s="149">
        <v>0</v>
      </c>
      <c r="AI64" s="148">
        <v>0</v>
      </c>
      <c r="AJ64" s="501">
        <v>0</v>
      </c>
      <c r="AP64" s="316">
        <f t="shared" si="42"/>
        <v>2</v>
      </c>
      <c r="AR64" s="34">
        <f t="shared" si="43"/>
        <v>0.55208333333333348</v>
      </c>
      <c r="AS64" s="42">
        <f>SUM(C68,C175,C282,C389,C496,C603,C710)/config!$AC$13</f>
        <v>0.5714285714285714</v>
      </c>
      <c r="AT64" s="43">
        <f>SUM(D68:E68,D175:E175,D282:E282,D389:E389,D496:E496,D603:E603,D710:E710)/config!$AC$13</f>
        <v>5.2857142857142856</v>
      </c>
      <c r="AU64" s="43">
        <f>SUM(F68:G68,F175:G175,F282:G282,F389:G389,F496:G496,F603:G603,F710:G710)/config!$AC$13</f>
        <v>0.2857142857142857</v>
      </c>
      <c r="AV64" s="43">
        <f>SUM(H68,H175,H282,H389,H496,H603,H710)/config!$AC$13</f>
        <v>0</v>
      </c>
      <c r="AW64" s="44">
        <f>SUM(I68:L68,I175:L175,I282:L282,I389:L389,I496:L496,I603:L603,I710:L710)/config!$AC$13</f>
        <v>0</v>
      </c>
      <c r="AY64" s="34">
        <f t="shared" si="44"/>
        <v>0.55208333333333348</v>
      </c>
      <c r="AZ64" s="45">
        <f t="shared" si="79"/>
        <v>4</v>
      </c>
      <c r="BA64" s="46">
        <f t="shared" si="80"/>
        <v>10</v>
      </c>
      <c r="BB64" s="46">
        <f t="shared" si="81"/>
        <v>4</v>
      </c>
      <c r="BC64" s="46">
        <f t="shared" si="82"/>
        <v>4</v>
      </c>
      <c r="BD64" s="46">
        <f t="shared" si="83"/>
        <v>8</v>
      </c>
      <c r="BE64" s="46">
        <f t="shared" si="84"/>
        <v>4</v>
      </c>
      <c r="BF64" s="47">
        <f t="shared" si="85"/>
        <v>9</v>
      </c>
      <c r="BG64" s="23"/>
      <c r="BH64" s="34">
        <f t="shared" si="86"/>
        <v>0.55208333333333348</v>
      </c>
      <c r="BI64" s="42">
        <f t="shared" si="87"/>
        <v>20.6</v>
      </c>
      <c r="BJ64" s="43">
        <f t="shared" si="88"/>
        <v>25.8</v>
      </c>
      <c r="BK64" s="43">
        <f t="shared" si="89"/>
        <v>20.3</v>
      </c>
      <c r="BL64" s="43">
        <f t="shared" si="90"/>
        <v>18.600000000000001</v>
      </c>
      <c r="BM64" s="43">
        <f t="shared" si="91"/>
        <v>25.2</v>
      </c>
      <c r="BN64" s="43">
        <f t="shared" si="92"/>
        <v>21</v>
      </c>
      <c r="BO64" s="44">
        <f t="shared" si="93"/>
        <v>26.7</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22.599999999999998</v>
      </c>
      <c r="CA64" s="327" t="e">
        <f t="shared" si="31"/>
        <v>#N/A</v>
      </c>
      <c r="CB64" s="329">
        <f t="shared" si="72"/>
        <v>30</v>
      </c>
      <c r="CD64" s="689">
        <f t="shared" si="102"/>
        <v>0</v>
      </c>
      <c r="CE64" s="690">
        <f t="shared" si="103"/>
        <v>1</v>
      </c>
      <c r="CF64" s="690">
        <f t="shared" si="104"/>
        <v>0</v>
      </c>
      <c r="CG64" s="690">
        <f t="shared" si="105"/>
        <v>0</v>
      </c>
      <c r="CH64" s="690">
        <f t="shared" si="106"/>
        <v>1</v>
      </c>
      <c r="CI64" s="690">
        <f t="shared" si="107"/>
        <v>0</v>
      </c>
      <c r="CJ64" s="691">
        <f t="shared" si="108"/>
        <v>2</v>
      </c>
      <c r="CK64" s="702">
        <f t="shared" si="46"/>
        <v>9.3023255813953494</v>
      </c>
      <c r="CM64" s="42">
        <f t="shared" si="47"/>
        <v>82.4</v>
      </c>
      <c r="CN64" s="43">
        <f t="shared" si="73"/>
        <v>258</v>
      </c>
      <c r="CO64" s="43">
        <f t="shared" si="74"/>
        <v>81.2</v>
      </c>
      <c r="CP64" s="43">
        <f t="shared" si="75"/>
        <v>74.400000000000006</v>
      </c>
      <c r="CQ64" s="43">
        <f t="shared" si="76"/>
        <v>201.6</v>
      </c>
      <c r="CR64" s="43">
        <f t="shared" si="77"/>
        <v>84</v>
      </c>
      <c r="CS64" s="44">
        <f t="shared" si="78"/>
        <v>240.29999999999998</v>
      </c>
      <c r="CU64" s="386">
        <f>SUM(SUMIF($AZ$8:$BF$8, {"NON";"NEUT"}, AZ64:BF64))/config!$AC$16</f>
        <v>6.2</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5.4</v>
      </c>
      <c r="DA64" s="43">
        <f>SUM(SUM(F68:G68)*$CY$108, SUM(F175:G175)*$CY$109, SUM(F282:G282)*$CY$110, SUM(F389:G389)*$CY$111, SUM(F496:G496)*$CY$112, SUM(F603:G603)*$CY$113, SUM(F710:G710)*$CY$114)/config!$AC$16</f>
        <v>0.2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10</v>
      </c>
      <c r="DH64" s="32">
        <f t="shared" si="51"/>
        <v>0</v>
      </c>
      <c r="DI64" s="32">
        <f t="shared" si="52"/>
        <v>0</v>
      </c>
      <c r="DJ64" s="32">
        <f t="shared" si="53"/>
        <v>12.5</v>
      </c>
      <c r="DK64" s="32">
        <f t="shared" si="54"/>
        <v>0</v>
      </c>
      <c r="DL64" s="679">
        <f t="shared" si="55"/>
        <v>22.222222222222221</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0</v>
      </c>
      <c r="DZ64" s="709">
        <f t="shared" si="67"/>
        <v>1</v>
      </c>
      <c r="EA64" s="709">
        <f t="shared" si="68"/>
        <v>0</v>
      </c>
      <c r="EB64" s="709">
        <f t="shared" si="69"/>
        <v>2</v>
      </c>
      <c r="ED64" s="710"/>
      <c r="EE64" s="710"/>
      <c r="EF64" s="710"/>
      <c r="EG64" s="710"/>
      <c r="EH64" s="710"/>
      <c r="EI64" s="710"/>
      <c r="EJ64" s="710"/>
      <c r="EL64" s="710"/>
      <c r="EM64" s="710"/>
      <c r="EN64" s="710"/>
      <c r="EO64" s="710"/>
      <c r="EP64" s="710"/>
      <c r="EQ64" s="710"/>
      <c r="ER64" s="710"/>
    </row>
    <row r="65" spans="1:148" ht="15" x14ac:dyDescent="0.25">
      <c r="A65" s="154" t="s">
        <v>98</v>
      </c>
      <c r="B65" s="500">
        <v>2</v>
      </c>
      <c r="C65" s="148">
        <v>0</v>
      </c>
      <c r="D65" s="148">
        <v>2</v>
      </c>
      <c r="E65" s="148">
        <v>0</v>
      </c>
      <c r="F65" s="148">
        <v>0</v>
      </c>
      <c r="G65" s="148">
        <v>0</v>
      </c>
      <c r="H65" s="148">
        <v>0</v>
      </c>
      <c r="I65" s="148">
        <v>0</v>
      </c>
      <c r="J65" s="148">
        <v>0</v>
      </c>
      <c r="K65" s="148">
        <v>0</v>
      </c>
      <c r="L65" s="148">
        <v>0</v>
      </c>
      <c r="M65" s="512"/>
      <c r="N65" s="527" t="s">
        <v>98</v>
      </c>
      <c r="O65" s="733">
        <v>0</v>
      </c>
      <c r="P65" s="734">
        <v>0</v>
      </c>
      <c r="Q65" s="734">
        <v>1</v>
      </c>
      <c r="R65" s="734">
        <v>0</v>
      </c>
      <c r="S65" s="734">
        <v>1</v>
      </c>
      <c r="T65" s="734">
        <v>0</v>
      </c>
      <c r="U65" s="734">
        <v>0</v>
      </c>
      <c r="V65" s="734">
        <v>0</v>
      </c>
      <c r="W65" s="734">
        <v>0</v>
      </c>
      <c r="X65" s="734">
        <v>0</v>
      </c>
      <c r="Y65" s="734">
        <v>0</v>
      </c>
      <c r="Z65" s="734">
        <v>0</v>
      </c>
      <c r="AA65" s="734">
        <v>0</v>
      </c>
      <c r="AB65" s="734">
        <v>0</v>
      </c>
      <c r="AC65" s="149">
        <v>22.7</v>
      </c>
      <c r="AD65" s="149" t="s">
        <v>24</v>
      </c>
      <c r="AE65" s="148">
        <v>0</v>
      </c>
      <c r="AF65" s="149">
        <v>0</v>
      </c>
      <c r="AG65" s="148">
        <v>0</v>
      </c>
      <c r="AH65" s="149">
        <v>0</v>
      </c>
      <c r="AI65" s="148">
        <v>0</v>
      </c>
      <c r="AJ65" s="501">
        <v>0</v>
      </c>
      <c r="AP65" s="316">
        <f t="shared" si="42"/>
        <v>6</v>
      </c>
      <c r="AR65" s="34">
        <f t="shared" si="43"/>
        <v>0.56250000000000011</v>
      </c>
      <c r="AS65" s="42">
        <f>SUM(C69,C176,C283,C390,C497,C604,C711)/config!$AC$13</f>
        <v>0</v>
      </c>
      <c r="AT65" s="43">
        <f>SUM(D69:E69,D176:E176,D283:E283,D390:E390,D497:E497,D604:E604,D711:E711)/config!$AC$13</f>
        <v>4.1428571428571432</v>
      </c>
      <c r="AU65" s="43">
        <f>SUM(F69:G69,F176:G176,F283:G283,F390:G390,F497:G497,F604:G604,F711:G711)/config!$AC$13</f>
        <v>0.8571428571428571</v>
      </c>
      <c r="AV65" s="43">
        <f>SUM(H69,H176,H283,H390,H497,H604,H711)/config!$AC$13</f>
        <v>0</v>
      </c>
      <c r="AW65" s="44">
        <f>SUM(I69:L69,I176:L176,I283:L283,I390:L390,I497:L497,I604:L604,I711:L711)/config!$AC$13</f>
        <v>0</v>
      </c>
      <c r="AY65" s="34">
        <f t="shared" si="44"/>
        <v>0.56250000000000011</v>
      </c>
      <c r="AZ65" s="45">
        <f t="shared" si="79"/>
        <v>3</v>
      </c>
      <c r="BA65" s="46">
        <f t="shared" si="80"/>
        <v>6</v>
      </c>
      <c r="BB65" s="46">
        <f t="shared" si="81"/>
        <v>5</v>
      </c>
      <c r="BC65" s="46">
        <f t="shared" si="82"/>
        <v>6</v>
      </c>
      <c r="BD65" s="46">
        <f t="shared" si="83"/>
        <v>7</v>
      </c>
      <c r="BE65" s="46">
        <f t="shared" si="84"/>
        <v>7</v>
      </c>
      <c r="BF65" s="47">
        <f t="shared" si="85"/>
        <v>1</v>
      </c>
      <c r="BG65" s="23"/>
      <c r="BH65" s="34">
        <f t="shared" si="86"/>
        <v>0.56250000000000011</v>
      </c>
      <c r="BI65" s="42">
        <f t="shared" si="87"/>
        <v>24.3</v>
      </c>
      <c r="BJ65" s="43">
        <f t="shared" si="88"/>
        <v>25.3</v>
      </c>
      <c r="BK65" s="43">
        <f t="shared" si="89"/>
        <v>24</v>
      </c>
      <c r="BL65" s="43">
        <f t="shared" si="90"/>
        <v>22.4</v>
      </c>
      <c r="BM65" s="43">
        <f t="shared" si="91"/>
        <v>25.4</v>
      </c>
      <c r="BN65" s="43">
        <f t="shared" si="92"/>
        <v>22.3</v>
      </c>
      <c r="BO65" s="44">
        <f t="shared" si="93"/>
        <v>29.5</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24.742857142857144</v>
      </c>
      <c r="CA65" s="327" t="e">
        <f t="shared" si="31"/>
        <v>#N/A</v>
      </c>
      <c r="CB65" s="329">
        <f t="shared" si="72"/>
        <v>30</v>
      </c>
      <c r="CD65" s="689">
        <f t="shared" si="102"/>
        <v>0</v>
      </c>
      <c r="CE65" s="690">
        <f t="shared" si="103"/>
        <v>2</v>
      </c>
      <c r="CF65" s="690">
        <f t="shared" si="104"/>
        <v>1</v>
      </c>
      <c r="CG65" s="690">
        <f t="shared" si="105"/>
        <v>0</v>
      </c>
      <c r="CH65" s="690">
        <f t="shared" si="106"/>
        <v>0</v>
      </c>
      <c r="CI65" s="690">
        <f t="shared" si="107"/>
        <v>0</v>
      </c>
      <c r="CJ65" s="691">
        <f t="shared" si="108"/>
        <v>0</v>
      </c>
      <c r="CK65" s="702">
        <f t="shared" si="46"/>
        <v>8.5714285714285712</v>
      </c>
      <c r="CM65" s="42">
        <f t="shared" si="47"/>
        <v>72.900000000000006</v>
      </c>
      <c r="CN65" s="43">
        <f t="shared" si="73"/>
        <v>151.80000000000001</v>
      </c>
      <c r="CO65" s="43">
        <f t="shared" si="74"/>
        <v>120</v>
      </c>
      <c r="CP65" s="43">
        <f t="shared" si="75"/>
        <v>134.39999999999998</v>
      </c>
      <c r="CQ65" s="43">
        <f t="shared" si="76"/>
        <v>177.79999999999998</v>
      </c>
      <c r="CR65" s="43">
        <f t="shared" si="77"/>
        <v>156.1</v>
      </c>
      <c r="CS65" s="44">
        <f t="shared" si="78"/>
        <v>29.5</v>
      </c>
      <c r="CU65" s="386">
        <f>SUM(SUMIF($AZ$8:$BF$8, {"NON";"NEUT"}, AZ65:BF65))/config!$AC$16</f>
        <v>4.2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3</v>
      </c>
      <c r="DA65" s="43">
        <f>SUM(SUM(F69:G69)*$CY$108, SUM(F176:G176)*$CY$109, SUM(F283:G283)*$CY$110, SUM(F390:G390)*$CY$111, SUM(F497:G497)*$CY$112, SUM(F604:G604)*$CY$113, SUM(F711:G711)*$CY$114)/config!$AC$16</f>
        <v>1.2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33.333333333333329</v>
      </c>
      <c r="DH65" s="32">
        <f t="shared" si="51"/>
        <v>20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2</v>
      </c>
      <c r="DX65" s="709">
        <f t="shared" si="65"/>
        <v>1</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v>
      </c>
      <c r="C66" s="148">
        <v>0</v>
      </c>
      <c r="D66" s="148">
        <v>1</v>
      </c>
      <c r="E66" s="148">
        <v>0</v>
      </c>
      <c r="F66" s="148">
        <v>1</v>
      </c>
      <c r="G66" s="148">
        <v>0</v>
      </c>
      <c r="H66" s="148">
        <v>1</v>
      </c>
      <c r="I66" s="148">
        <v>0</v>
      </c>
      <c r="J66" s="148">
        <v>0</v>
      </c>
      <c r="K66" s="148">
        <v>0</v>
      </c>
      <c r="L66" s="148">
        <v>0</v>
      </c>
      <c r="M66" s="512"/>
      <c r="N66" s="527" t="s">
        <v>99</v>
      </c>
      <c r="O66" s="733">
        <v>0</v>
      </c>
      <c r="P66" s="734">
        <v>0</v>
      </c>
      <c r="Q66" s="734">
        <v>2</v>
      </c>
      <c r="R66" s="734">
        <v>0</v>
      </c>
      <c r="S66" s="734">
        <v>0</v>
      </c>
      <c r="T66" s="734">
        <v>1</v>
      </c>
      <c r="U66" s="734">
        <v>0</v>
      </c>
      <c r="V66" s="734">
        <v>0</v>
      </c>
      <c r="W66" s="734">
        <v>0</v>
      </c>
      <c r="X66" s="734">
        <v>0</v>
      </c>
      <c r="Y66" s="734">
        <v>0</v>
      </c>
      <c r="Z66" s="734">
        <v>0</v>
      </c>
      <c r="AA66" s="734">
        <v>0</v>
      </c>
      <c r="AB66" s="734">
        <v>0</v>
      </c>
      <c r="AC66" s="149">
        <v>23.6</v>
      </c>
      <c r="AD66" s="149" t="s">
        <v>24</v>
      </c>
      <c r="AE66" s="148">
        <v>1</v>
      </c>
      <c r="AF66" s="149">
        <v>33.333333333333329</v>
      </c>
      <c r="AG66" s="148">
        <v>0</v>
      </c>
      <c r="AH66" s="149">
        <v>0</v>
      </c>
      <c r="AI66" s="148">
        <v>0</v>
      </c>
      <c r="AJ66" s="501">
        <v>0</v>
      </c>
      <c r="AP66" s="316">
        <f t="shared" si="42"/>
        <v>3</v>
      </c>
      <c r="AR66" s="34">
        <f t="shared" si="43"/>
        <v>0.57291666666666674</v>
      </c>
      <c r="AS66" s="42">
        <f>SUM(C70,C177,C284,C391,C498,C605,C712)/config!$AC$13</f>
        <v>0.14285714285714285</v>
      </c>
      <c r="AT66" s="43">
        <f>SUM(D70:E70,D177:E177,D284:E284,D391:E391,D498:E498,D605:E605,D712:E712)/config!$AC$13</f>
        <v>5.5714285714285712</v>
      </c>
      <c r="AU66" s="43">
        <f>SUM(F70:G70,F177:G177,F284:G284,F391:G391,F498:G498,F605:G605,F712:G712)/config!$AC$13</f>
        <v>0.42857142857142855</v>
      </c>
      <c r="AV66" s="43">
        <f>SUM(H70,H177,H284,H391,H498,H605,H712)/config!$AC$13</f>
        <v>0</v>
      </c>
      <c r="AW66" s="44">
        <f>SUM(I70:L70,I177:L177,I284:L284,I391:L391,I498:L498,I605:L605,I712:L712)/config!$AC$13</f>
        <v>0</v>
      </c>
      <c r="AY66" s="34">
        <f t="shared" si="44"/>
        <v>0.57291666666666674</v>
      </c>
      <c r="AZ66" s="45">
        <f t="shared" si="79"/>
        <v>3</v>
      </c>
      <c r="BA66" s="46">
        <f t="shared" si="80"/>
        <v>9</v>
      </c>
      <c r="BB66" s="46">
        <f t="shared" si="81"/>
        <v>6</v>
      </c>
      <c r="BC66" s="46">
        <f t="shared" si="82"/>
        <v>4</v>
      </c>
      <c r="BD66" s="46">
        <f t="shared" si="83"/>
        <v>10</v>
      </c>
      <c r="BE66" s="46">
        <f t="shared" si="84"/>
        <v>4</v>
      </c>
      <c r="BF66" s="47">
        <f t="shared" si="85"/>
        <v>7</v>
      </c>
      <c r="BG66" s="23"/>
      <c r="BH66" s="34">
        <f t="shared" si="86"/>
        <v>0.57291666666666674</v>
      </c>
      <c r="BI66" s="42">
        <f t="shared" si="87"/>
        <v>27.6</v>
      </c>
      <c r="BJ66" s="43">
        <f t="shared" si="88"/>
        <v>24</v>
      </c>
      <c r="BK66" s="43">
        <f t="shared" si="89"/>
        <v>19.600000000000001</v>
      </c>
      <c r="BL66" s="43">
        <f t="shared" si="90"/>
        <v>17.5</v>
      </c>
      <c r="BM66" s="43">
        <f t="shared" si="91"/>
        <v>20.9</v>
      </c>
      <c r="BN66" s="43">
        <f t="shared" si="92"/>
        <v>27.9</v>
      </c>
      <c r="BO66" s="44">
        <f t="shared" si="93"/>
        <v>23.3</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22.971428571428572</v>
      </c>
      <c r="CA66" s="327" t="e">
        <f t="shared" si="31"/>
        <v>#N/A</v>
      </c>
      <c r="CB66" s="329">
        <f t="shared" si="72"/>
        <v>30</v>
      </c>
      <c r="CD66" s="689">
        <f t="shared" si="102"/>
        <v>1</v>
      </c>
      <c r="CE66" s="690">
        <f t="shared" si="103"/>
        <v>0</v>
      </c>
      <c r="CF66" s="690">
        <f t="shared" si="104"/>
        <v>0</v>
      </c>
      <c r="CG66" s="690">
        <f t="shared" si="105"/>
        <v>0</v>
      </c>
      <c r="CH66" s="690">
        <f t="shared" si="106"/>
        <v>1</v>
      </c>
      <c r="CI66" s="690">
        <f t="shared" si="107"/>
        <v>1</v>
      </c>
      <c r="CJ66" s="691">
        <f t="shared" si="108"/>
        <v>0</v>
      </c>
      <c r="CK66" s="702">
        <f t="shared" si="46"/>
        <v>6.9767441860465116</v>
      </c>
      <c r="CM66" s="42">
        <f t="shared" si="47"/>
        <v>82.800000000000011</v>
      </c>
      <c r="CN66" s="43">
        <f t="shared" si="73"/>
        <v>216</v>
      </c>
      <c r="CO66" s="43">
        <f t="shared" si="74"/>
        <v>117.60000000000001</v>
      </c>
      <c r="CP66" s="43">
        <f t="shared" si="75"/>
        <v>70</v>
      </c>
      <c r="CQ66" s="43">
        <f t="shared" si="76"/>
        <v>209</v>
      </c>
      <c r="CR66" s="43">
        <f t="shared" si="77"/>
        <v>111.6</v>
      </c>
      <c r="CS66" s="44">
        <f t="shared" si="78"/>
        <v>163.1</v>
      </c>
      <c r="CU66" s="386">
        <f>SUM(SUMIF($AZ$8:$BF$8, {"NON";"NEUT"}, AZ66:BF66))/config!$AC$16</f>
        <v>5.8</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5.2</v>
      </c>
      <c r="DA66" s="43">
        <f>SUM(SUM(F70:G70)*$CY$108, SUM(F177:G177)*$CY$109, SUM(F284:G284)*$CY$110, SUM(F391:G391)*$CY$111, SUM(F498:G498)*$CY$112, SUM(F605:G605)*$CY$113, SUM(F712:G712)*$CY$114)/config!$AC$16</f>
        <v>0.4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33.333333333333329</v>
      </c>
      <c r="DG66" s="32">
        <f t="shared" si="50"/>
        <v>0</v>
      </c>
      <c r="DH66" s="32">
        <f t="shared" si="51"/>
        <v>0</v>
      </c>
      <c r="DI66" s="32">
        <f t="shared" si="52"/>
        <v>0</v>
      </c>
      <c r="DJ66" s="32">
        <f t="shared" si="53"/>
        <v>10</v>
      </c>
      <c r="DK66" s="32">
        <f t="shared" si="54"/>
        <v>25</v>
      </c>
      <c r="DL66" s="679">
        <f t="shared" si="55"/>
        <v>0</v>
      </c>
      <c r="DN66" s="11">
        <f t="shared" si="56"/>
        <v>0</v>
      </c>
      <c r="DO66" s="11">
        <f t="shared" si="57"/>
        <v>0</v>
      </c>
      <c r="DP66" s="11">
        <f t="shared" si="58"/>
        <v>0</v>
      </c>
      <c r="DQ66" s="11">
        <f t="shared" si="59"/>
        <v>0</v>
      </c>
      <c r="DR66" s="11">
        <f t="shared" si="60"/>
        <v>0</v>
      </c>
      <c r="DS66" s="11">
        <f t="shared" si="61"/>
        <v>1</v>
      </c>
      <c r="DT66" s="11">
        <f t="shared" si="62"/>
        <v>0</v>
      </c>
      <c r="DV66" s="709">
        <f t="shared" si="63"/>
        <v>1</v>
      </c>
      <c r="DW66" s="709">
        <f t="shared" si="64"/>
        <v>0</v>
      </c>
      <c r="DX66" s="709">
        <f t="shared" si="65"/>
        <v>0</v>
      </c>
      <c r="DY66" s="709">
        <f t="shared" si="66"/>
        <v>0</v>
      </c>
      <c r="DZ66" s="709">
        <f t="shared" si="67"/>
        <v>1</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6</v>
      </c>
      <c r="C67" s="148">
        <v>1</v>
      </c>
      <c r="D67" s="148">
        <v>4</v>
      </c>
      <c r="E67" s="148">
        <v>0</v>
      </c>
      <c r="F67" s="148">
        <v>1</v>
      </c>
      <c r="G67" s="148">
        <v>0</v>
      </c>
      <c r="H67" s="148">
        <v>0</v>
      </c>
      <c r="I67" s="148">
        <v>0</v>
      </c>
      <c r="J67" s="148">
        <v>0</v>
      </c>
      <c r="K67" s="148">
        <v>0</v>
      </c>
      <c r="L67" s="148">
        <v>0</v>
      </c>
      <c r="M67" s="512"/>
      <c r="N67" s="527" t="s">
        <v>60</v>
      </c>
      <c r="O67" s="733">
        <v>0</v>
      </c>
      <c r="P67" s="734">
        <v>2</v>
      </c>
      <c r="Q67" s="734">
        <v>1</v>
      </c>
      <c r="R67" s="734">
        <v>2</v>
      </c>
      <c r="S67" s="734">
        <v>1</v>
      </c>
      <c r="T67" s="734">
        <v>0</v>
      </c>
      <c r="U67" s="734">
        <v>0</v>
      </c>
      <c r="V67" s="734">
        <v>0</v>
      </c>
      <c r="W67" s="734">
        <v>0</v>
      </c>
      <c r="X67" s="734">
        <v>0</v>
      </c>
      <c r="Y67" s="734">
        <v>0</v>
      </c>
      <c r="Z67" s="734">
        <v>0</v>
      </c>
      <c r="AA67" s="734">
        <v>0</v>
      </c>
      <c r="AB67" s="734">
        <v>0</v>
      </c>
      <c r="AC67" s="149">
        <v>19.5</v>
      </c>
      <c r="AD67" s="149" t="s">
        <v>24</v>
      </c>
      <c r="AE67" s="148">
        <v>0</v>
      </c>
      <c r="AF67" s="149">
        <v>0</v>
      </c>
      <c r="AG67" s="148">
        <v>0</v>
      </c>
      <c r="AH67" s="149">
        <v>0</v>
      </c>
      <c r="AI67" s="148">
        <v>0</v>
      </c>
      <c r="AJ67" s="501">
        <v>0</v>
      </c>
      <c r="AP67" s="316">
        <f t="shared" si="42"/>
        <v>1</v>
      </c>
      <c r="AR67" s="34">
        <f t="shared" si="43"/>
        <v>0.58333333333333337</v>
      </c>
      <c r="AS67" s="42">
        <f>SUM(C71,C178,C285,C392,C499,C606,C713)/config!$AC$13</f>
        <v>0.14285714285714285</v>
      </c>
      <c r="AT67" s="43">
        <f>SUM(D71:E71,D178:E178,D285:E285,D392:E392,D499:E499,D606:E606,D713:E713)/config!$AC$13</f>
        <v>3</v>
      </c>
      <c r="AU67" s="43">
        <f>SUM(F71:G71,F178:G178,F285:G285,F392:G392,F499:G499,F606:G606,F713:G713)/config!$AC$13</f>
        <v>0.14285714285714285</v>
      </c>
      <c r="AV67" s="43">
        <f>SUM(H71,H178,H285,H392,H499,H606,H713)/config!$AC$13</f>
        <v>0</v>
      </c>
      <c r="AW67" s="44">
        <f>SUM(I71:L71,I178:L178,I285:L285,I392:L392,I499:L499,I606:L606,I713:L713)/config!$AC$13</f>
        <v>0</v>
      </c>
      <c r="AY67" s="34">
        <f t="shared" si="44"/>
        <v>0.58333333333333337</v>
      </c>
      <c r="AZ67" s="45">
        <f t="shared" si="79"/>
        <v>4</v>
      </c>
      <c r="BA67" s="46">
        <f t="shared" si="80"/>
        <v>5</v>
      </c>
      <c r="BB67" s="46">
        <f t="shared" si="81"/>
        <v>4</v>
      </c>
      <c r="BC67" s="46">
        <f t="shared" si="82"/>
        <v>0</v>
      </c>
      <c r="BD67" s="46">
        <f t="shared" si="83"/>
        <v>3</v>
      </c>
      <c r="BE67" s="46">
        <f t="shared" si="84"/>
        <v>3</v>
      </c>
      <c r="BF67" s="47">
        <f t="shared" si="85"/>
        <v>4</v>
      </c>
      <c r="BG67" s="23"/>
      <c r="BH67" s="34">
        <f t="shared" si="86"/>
        <v>0.58333333333333337</v>
      </c>
      <c r="BI67" s="42">
        <f t="shared" si="87"/>
        <v>22.3</v>
      </c>
      <c r="BJ67" s="43">
        <f t="shared" si="88"/>
        <v>19.600000000000001</v>
      </c>
      <c r="BK67" s="43">
        <f t="shared" si="89"/>
        <v>22.8</v>
      </c>
      <c r="BL67" s="43" t="str">
        <f t="shared" si="90"/>
        <v/>
      </c>
      <c r="BM67" s="43">
        <f t="shared" si="91"/>
        <v>24.9</v>
      </c>
      <c r="BN67" s="43">
        <f t="shared" si="92"/>
        <v>28.4</v>
      </c>
      <c r="BO67" s="44">
        <f t="shared" si="93"/>
        <v>24.6</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23.766666666666666</v>
      </c>
      <c r="CA67" s="327" t="e">
        <f t="shared" si="31"/>
        <v>#N/A</v>
      </c>
      <c r="CB67" s="329">
        <f t="shared" si="72"/>
        <v>30</v>
      </c>
      <c r="CD67" s="689">
        <f t="shared" si="102"/>
        <v>0</v>
      </c>
      <c r="CE67" s="690">
        <f t="shared" si="103"/>
        <v>0</v>
      </c>
      <c r="CF67" s="690">
        <f t="shared" si="104"/>
        <v>0</v>
      </c>
      <c r="CG67" s="690">
        <f t="shared" si="105"/>
        <v>0</v>
      </c>
      <c r="CH67" s="690">
        <f t="shared" si="106"/>
        <v>0</v>
      </c>
      <c r="CI67" s="690">
        <f t="shared" si="107"/>
        <v>2</v>
      </c>
      <c r="CJ67" s="691">
        <f t="shared" si="108"/>
        <v>1</v>
      </c>
      <c r="CK67" s="702">
        <f t="shared" si="46"/>
        <v>13.043478260869565</v>
      </c>
      <c r="CM67" s="42">
        <f t="shared" si="47"/>
        <v>89.2</v>
      </c>
      <c r="CN67" s="43">
        <f t="shared" si="73"/>
        <v>98</v>
      </c>
      <c r="CO67" s="43">
        <f t="shared" si="74"/>
        <v>91.2</v>
      </c>
      <c r="CP67" s="43" t="str">
        <f t="shared" si="75"/>
        <v/>
      </c>
      <c r="CQ67" s="43">
        <f t="shared" si="76"/>
        <v>74.699999999999989</v>
      </c>
      <c r="CR67" s="43">
        <f t="shared" si="77"/>
        <v>85.199999999999989</v>
      </c>
      <c r="CS67" s="44">
        <f t="shared" si="78"/>
        <v>98.4</v>
      </c>
      <c r="CU67" s="386">
        <f>SUM(SUMIF($AZ$8:$BF$8, {"NON";"NEUT"}, AZ67:BF67))/config!$AC$16</f>
        <v>3.4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v>
      </c>
      <c r="DA67" s="43">
        <f>SUM(SUM(F71:G71)*$CY$108, SUM(F178:G178)*$CY$109, SUM(F285:G285)*$CY$110, SUM(F392:G392)*$CY$111, SUM(F499:G499)*$CY$112, SUM(F606:G606)*$CY$113, SUM(F713:G713)*$CY$114)/config!$AC$16</f>
        <v>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t="str">
        <f t="shared" si="52"/>
        <v/>
      </c>
      <c r="DJ67" s="32">
        <f t="shared" si="53"/>
        <v>0</v>
      </c>
      <c r="DK67" s="32">
        <f t="shared" si="54"/>
        <v>66.666666666666657</v>
      </c>
      <c r="DL67" s="679">
        <f t="shared" si="55"/>
        <v>25</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2</v>
      </c>
      <c r="EB67" s="709">
        <f t="shared" si="69"/>
        <v>1</v>
      </c>
      <c r="ED67" s="710"/>
      <c r="EE67" s="710"/>
      <c r="EF67" s="710"/>
      <c r="EG67" s="710"/>
      <c r="EH67" s="710"/>
      <c r="EI67" s="710"/>
      <c r="EJ67" s="710"/>
      <c r="EL67" s="710"/>
      <c r="EM67" s="710"/>
      <c r="EN67" s="710"/>
      <c r="EO67" s="710"/>
      <c r="EP67" s="710"/>
      <c r="EQ67" s="710"/>
      <c r="ER67" s="710"/>
    </row>
    <row r="68" spans="1:148" ht="15" x14ac:dyDescent="0.25">
      <c r="A68" s="154" t="s">
        <v>100</v>
      </c>
      <c r="B68" s="500">
        <v>4</v>
      </c>
      <c r="C68" s="148">
        <v>0</v>
      </c>
      <c r="D68" s="148">
        <v>4</v>
      </c>
      <c r="E68" s="148">
        <v>0</v>
      </c>
      <c r="F68" s="148">
        <v>0</v>
      </c>
      <c r="G68" s="148">
        <v>0</v>
      </c>
      <c r="H68" s="148">
        <v>0</v>
      </c>
      <c r="I68" s="148">
        <v>0</v>
      </c>
      <c r="J68" s="148">
        <v>0</v>
      </c>
      <c r="K68" s="148">
        <v>0</v>
      </c>
      <c r="L68" s="148">
        <v>0</v>
      </c>
      <c r="M68" s="512"/>
      <c r="N68" s="527" t="s">
        <v>100</v>
      </c>
      <c r="O68" s="733">
        <v>0</v>
      </c>
      <c r="P68" s="734">
        <v>0</v>
      </c>
      <c r="Q68" s="734">
        <v>2</v>
      </c>
      <c r="R68" s="734">
        <v>1</v>
      </c>
      <c r="S68" s="734">
        <v>1</v>
      </c>
      <c r="T68" s="734">
        <v>0</v>
      </c>
      <c r="U68" s="734">
        <v>0</v>
      </c>
      <c r="V68" s="734">
        <v>0</v>
      </c>
      <c r="W68" s="734">
        <v>0</v>
      </c>
      <c r="X68" s="734">
        <v>0</v>
      </c>
      <c r="Y68" s="734">
        <v>0</v>
      </c>
      <c r="Z68" s="734">
        <v>0</v>
      </c>
      <c r="AA68" s="734">
        <v>0</v>
      </c>
      <c r="AB68" s="734">
        <v>0</v>
      </c>
      <c r="AC68" s="149">
        <v>20.6</v>
      </c>
      <c r="AD68" s="149" t="s">
        <v>24</v>
      </c>
      <c r="AE68" s="148">
        <v>0</v>
      </c>
      <c r="AF68" s="149">
        <v>0</v>
      </c>
      <c r="AG68" s="148">
        <v>0</v>
      </c>
      <c r="AH68" s="149">
        <v>0</v>
      </c>
      <c r="AI68" s="148">
        <v>0</v>
      </c>
      <c r="AJ68" s="501">
        <v>0</v>
      </c>
      <c r="AP68" s="316">
        <f t="shared" si="42"/>
        <v>5</v>
      </c>
      <c r="AR68" s="34">
        <f t="shared" si="43"/>
        <v>0.59375</v>
      </c>
      <c r="AS68" s="42">
        <f>SUM(C72,C179,C286,C393,C500,C607,C714)/config!$AC$13</f>
        <v>0.14285714285714285</v>
      </c>
      <c r="AT68" s="43">
        <f>SUM(D72:E72,D179:E179,D286:E286,D393:E393,D500:E500,D607:E607,D714:E714)/config!$AC$13</f>
        <v>4.1428571428571432</v>
      </c>
      <c r="AU68" s="43">
        <f>SUM(F72:G72,F179:G179,F286:G286,F393:G393,F500:G500,F607:G607,F714:G714)/config!$AC$13</f>
        <v>0.7142857142857143</v>
      </c>
      <c r="AV68" s="43">
        <f>SUM(H72,H179,H286,H393,H500,H607,H714)/config!$AC$13</f>
        <v>0</v>
      </c>
      <c r="AW68" s="44">
        <f>SUM(I72:L72,I179:L179,I286:L286,I393:L393,I500:L500,I607:L607,I714:L714)/config!$AC$13</f>
        <v>0</v>
      </c>
      <c r="AY68" s="34">
        <f t="shared" si="44"/>
        <v>0.59375</v>
      </c>
      <c r="AZ68" s="45">
        <f t="shared" si="79"/>
        <v>4</v>
      </c>
      <c r="BA68" s="46">
        <f t="shared" si="80"/>
        <v>7</v>
      </c>
      <c r="BB68" s="46">
        <f t="shared" si="81"/>
        <v>8</v>
      </c>
      <c r="BC68" s="46">
        <f t="shared" si="82"/>
        <v>4</v>
      </c>
      <c r="BD68" s="46">
        <f t="shared" si="83"/>
        <v>4</v>
      </c>
      <c r="BE68" s="46">
        <f t="shared" si="84"/>
        <v>5</v>
      </c>
      <c r="BF68" s="47">
        <f t="shared" si="85"/>
        <v>3</v>
      </c>
      <c r="BG68" s="23"/>
      <c r="BH68" s="34">
        <f t="shared" si="86"/>
        <v>0.59375</v>
      </c>
      <c r="BI68" s="42">
        <f t="shared" si="87"/>
        <v>23.6</v>
      </c>
      <c r="BJ68" s="43">
        <f t="shared" si="88"/>
        <v>20.5</v>
      </c>
      <c r="BK68" s="43">
        <f t="shared" si="89"/>
        <v>22.1</v>
      </c>
      <c r="BL68" s="43">
        <f t="shared" si="90"/>
        <v>21.4</v>
      </c>
      <c r="BM68" s="43">
        <f t="shared" si="91"/>
        <v>25.8</v>
      </c>
      <c r="BN68" s="43">
        <f t="shared" si="92"/>
        <v>17.8</v>
      </c>
      <c r="BO68" s="44">
        <f t="shared" si="93"/>
        <v>26.7</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22.557142857142853</v>
      </c>
      <c r="CA68" s="327" t="e">
        <f t="shared" si="31"/>
        <v>#N/A</v>
      </c>
      <c r="CB68" s="329">
        <f t="shared" si="72"/>
        <v>30</v>
      </c>
      <c r="CD68" s="689">
        <f t="shared" si="102"/>
        <v>0</v>
      </c>
      <c r="CE68" s="690">
        <f t="shared" si="103"/>
        <v>0</v>
      </c>
      <c r="CF68" s="690">
        <f t="shared" si="104"/>
        <v>0</v>
      </c>
      <c r="CG68" s="690">
        <f t="shared" si="105"/>
        <v>0</v>
      </c>
      <c r="CH68" s="690">
        <f t="shared" si="106"/>
        <v>1</v>
      </c>
      <c r="CI68" s="690">
        <f t="shared" si="107"/>
        <v>0</v>
      </c>
      <c r="CJ68" s="691">
        <f t="shared" si="108"/>
        <v>0</v>
      </c>
      <c r="CK68" s="702">
        <f t="shared" si="46"/>
        <v>2.8571428571428572</v>
      </c>
      <c r="CM68" s="42">
        <f t="shared" si="47"/>
        <v>94.4</v>
      </c>
      <c r="CN68" s="43">
        <f t="shared" si="73"/>
        <v>143.5</v>
      </c>
      <c r="CO68" s="43">
        <f t="shared" si="74"/>
        <v>176.8</v>
      </c>
      <c r="CP68" s="43">
        <f t="shared" si="75"/>
        <v>85.6</v>
      </c>
      <c r="CQ68" s="43">
        <f t="shared" si="76"/>
        <v>103.2</v>
      </c>
      <c r="CR68" s="43">
        <f t="shared" si="77"/>
        <v>89</v>
      </c>
      <c r="CS68" s="44">
        <f t="shared" si="78"/>
        <v>80.099999999999994</v>
      </c>
      <c r="CU68" s="386">
        <f>SUM(SUMIF($AZ$8:$BF$8, {"NON";"NEUT"}, AZ68:BF68))/config!$AC$16</f>
        <v>5.2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4.5999999999999996</v>
      </c>
      <c r="DA68" s="43">
        <f>SUM(SUM(F72:G72)*$CY$108, SUM(F179:G179)*$CY$109, SUM(F286:G286)*$CY$110, SUM(F393:G393)*$CY$111, SUM(F500:G500)*$CY$112, SUM(F607:G607)*$CY$113, SUM(F714:G714)*$CY$114)/config!$AC$16</f>
        <v>0.6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25</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1</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v>
      </c>
      <c r="C69" s="148">
        <v>0</v>
      </c>
      <c r="D69" s="148">
        <v>3</v>
      </c>
      <c r="E69" s="148">
        <v>0</v>
      </c>
      <c r="F69" s="148">
        <v>0</v>
      </c>
      <c r="G69" s="148">
        <v>0</v>
      </c>
      <c r="H69" s="148">
        <v>0</v>
      </c>
      <c r="I69" s="148">
        <v>0</v>
      </c>
      <c r="J69" s="148">
        <v>0</v>
      </c>
      <c r="K69" s="148">
        <v>0</v>
      </c>
      <c r="L69" s="148">
        <v>0</v>
      </c>
      <c r="M69" s="512"/>
      <c r="N69" s="527" t="s">
        <v>101</v>
      </c>
      <c r="O69" s="733">
        <v>0</v>
      </c>
      <c r="P69" s="734">
        <v>0</v>
      </c>
      <c r="Q69" s="734">
        <v>1</v>
      </c>
      <c r="R69" s="734">
        <v>0</v>
      </c>
      <c r="S69" s="734">
        <v>2</v>
      </c>
      <c r="T69" s="734">
        <v>0</v>
      </c>
      <c r="U69" s="734">
        <v>0</v>
      </c>
      <c r="V69" s="734">
        <v>0</v>
      </c>
      <c r="W69" s="734">
        <v>0</v>
      </c>
      <c r="X69" s="734">
        <v>0</v>
      </c>
      <c r="Y69" s="734">
        <v>0</v>
      </c>
      <c r="Z69" s="734">
        <v>0</v>
      </c>
      <c r="AA69" s="734">
        <v>0</v>
      </c>
      <c r="AB69" s="734">
        <v>0</v>
      </c>
      <c r="AC69" s="149">
        <v>24.3</v>
      </c>
      <c r="AD69" s="149" t="s">
        <v>24</v>
      </c>
      <c r="AE69" s="148">
        <v>0</v>
      </c>
      <c r="AF69" s="149">
        <v>0</v>
      </c>
      <c r="AG69" s="148">
        <v>0</v>
      </c>
      <c r="AH69" s="149">
        <v>0</v>
      </c>
      <c r="AI69" s="148">
        <v>0</v>
      </c>
      <c r="AJ69" s="501">
        <v>0</v>
      </c>
      <c r="AP69" s="316">
        <f t="shared" si="42"/>
        <v>1</v>
      </c>
      <c r="AR69" s="34">
        <f t="shared" si="43"/>
        <v>0.60416666666666663</v>
      </c>
      <c r="AS69" s="42">
        <f>SUM(C73,C180,C287,C394,C501,C608,C715)/config!$AC$13</f>
        <v>0.5714285714285714</v>
      </c>
      <c r="AT69" s="43">
        <f>SUM(D73:E73,D180:E180,D287:E287,D394:E394,D501:E501,D608:E608,D715:E715)/config!$AC$13</f>
        <v>3.4285714285714284</v>
      </c>
      <c r="AU69" s="43">
        <f>SUM(F73:G73,F180:G180,F287:G287,F394:G394,F501:G501,F608:G608,F715:G715)/config!$AC$13</f>
        <v>0.14285714285714285</v>
      </c>
      <c r="AV69" s="43">
        <f>SUM(H73,H180,H287,H394,H501,H608,H715)/config!$AC$13</f>
        <v>0.14285714285714285</v>
      </c>
      <c r="AW69" s="44">
        <f>SUM(I73:L73,I180:L180,I287:L287,I394:L394,I501:L501,I608:L608,I715:L715)/config!$AC$13</f>
        <v>0</v>
      </c>
      <c r="AY69" s="34">
        <f t="shared" si="44"/>
        <v>0.60416666666666663</v>
      </c>
      <c r="AZ69" s="45">
        <f t="shared" si="79"/>
        <v>6</v>
      </c>
      <c r="BA69" s="46">
        <f t="shared" si="80"/>
        <v>6</v>
      </c>
      <c r="BB69" s="46">
        <f t="shared" si="81"/>
        <v>4</v>
      </c>
      <c r="BC69" s="46">
        <f t="shared" si="82"/>
        <v>4</v>
      </c>
      <c r="BD69" s="46">
        <f t="shared" si="83"/>
        <v>3</v>
      </c>
      <c r="BE69" s="46">
        <f t="shared" si="84"/>
        <v>4</v>
      </c>
      <c r="BF69" s="47">
        <f t="shared" si="85"/>
        <v>3</v>
      </c>
      <c r="BG69" s="23"/>
      <c r="BH69" s="34">
        <f t="shared" si="86"/>
        <v>0.60416666666666663</v>
      </c>
      <c r="BI69" s="42">
        <f t="shared" si="87"/>
        <v>21.3</v>
      </c>
      <c r="BJ69" s="43">
        <f t="shared" si="88"/>
        <v>26.8</v>
      </c>
      <c r="BK69" s="43">
        <f t="shared" si="89"/>
        <v>22.3</v>
      </c>
      <c r="BL69" s="43">
        <f t="shared" si="90"/>
        <v>24.4</v>
      </c>
      <c r="BM69" s="43">
        <f t="shared" si="91"/>
        <v>25.6</v>
      </c>
      <c r="BN69" s="43">
        <f t="shared" si="92"/>
        <v>17.100000000000001</v>
      </c>
      <c r="BO69" s="44">
        <f t="shared" si="93"/>
        <v>27</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23.5</v>
      </c>
      <c r="CA69" s="327" t="e">
        <f t="shared" si="31"/>
        <v>#N/A</v>
      </c>
      <c r="CB69" s="329">
        <f t="shared" si="72"/>
        <v>30</v>
      </c>
      <c r="CD69" s="689">
        <f t="shared" si="102"/>
        <v>0</v>
      </c>
      <c r="CE69" s="690">
        <f t="shared" si="103"/>
        <v>1</v>
      </c>
      <c r="CF69" s="690">
        <f t="shared" si="104"/>
        <v>0</v>
      </c>
      <c r="CG69" s="690">
        <f t="shared" si="105"/>
        <v>0</v>
      </c>
      <c r="CH69" s="690">
        <f t="shared" si="106"/>
        <v>0</v>
      </c>
      <c r="CI69" s="690">
        <f t="shared" si="107"/>
        <v>0</v>
      </c>
      <c r="CJ69" s="691">
        <f t="shared" si="108"/>
        <v>1</v>
      </c>
      <c r="CK69" s="702">
        <f t="shared" si="46"/>
        <v>6.666666666666667</v>
      </c>
      <c r="CM69" s="42">
        <f t="shared" si="47"/>
        <v>127.80000000000001</v>
      </c>
      <c r="CN69" s="43">
        <f t="shared" si="73"/>
        <v>160.80000000000001</v>
      </c>
      <c r="CO69" s="43">
        <f t="shared" si="74"/>
        <v>89.2</v>
      </c>
      <c r="CP69" s="43">
        <f t="shared" si="75"/>
        <v>97.6</v>
      </c>
      <c r="CQ69" s="43">
        <f t="shared" si="76"/>
        <v>76.800000000000011</v>
      </c>
      <c r="CR69" s="43">
        <f t="shared" si="77"/>
        <v>68.400000000000006</v>
      </c>
      <c r="CS69" s="44">
        <f t="shared" si="78"/>
        <v>81</v>
      </c>
      <c r="CU69" s="386">
        <f>SUM(SUMIF($AZ$8:$BF$8, {"NON";"NEUT"}, AZ69:BF69))/config!$AC$16</f>
        <v>4.5999999999999996</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4</v>
      </c>
      <c r="DA69" s="43">
        <f>SUM(SUM(F73:G73)*$CY$108, SUM(F180:G180)*$CY$109, SUM(F287:G287)*$CY$110, SUM(F394:G394)*$CY$111, SUM(F501:G501)*$CY$112, SUM(F608:G608)*$CY$113, SUM(F715:G715)*$CY$114)/config!$AC$16</f>
        <v>0.2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16.666666666666664</v>
      </c>
      <c r="DH69" s="32">
        <f t="shared" si="51"/>
        <v>0</v>
      </c>
      <c r="DI69" s="32">
        <f t="shared" si="52"/>
        <v>0</v>
      </c>
      <c r="DJ69" s="32">
        <f t="shared" si="53"/>
        <v>0</v>
      </c>
      <c r="DK69" s="32">
        <f t="shared" si="54"/>
        <v>0</v>
      </c>
      <c r="DL69" s="679">
        <f t="shared" si="55"/>
        <v>33.333333333333329</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x14ac:dyDescent="0.25">
      <c r="A70" s="154" t="s">
        <v>102</v>
      </c>
      <c r="B70" s="500">
        <v>3</v>
      </c>
      <c r="C70" s="148">
        <v>0</v>
      </c>
      <c r="D70" s="148">
        <v>2</v>
      </c>
      <c r="E70" s="148">
        <v>0</v>
      </c>
      <c r="F70" s="148">
        <v>1</v>
      </c>
      <c r="G70" s="148">
        <v>0</v>
      </c>
      <c r="H70" s="148">
        <v>0</v>
      </c>
      <c r="I70" s="148">
        <v>0</v>
      </c>
      <c r="J70" s="148">
        <v>0</v>
      </c>
      <c r="K70" s="148">
        <v>0</v>
      </c>
      <c r="L70" s="148">
        <v>0</v>
      </c>
      <c r="M70" s="512"/>
      <c r="N70" s="527" t="s">
        <v>102</v>
      </c>
      <c r="O70" s="733">
        <v>0</v>
      </c>
      <c r="P70" s="734">
        <v>0</v>
      </c>
      <c r="Q70" s="734">
        <v>0</v>
      </c>
      <c r="R70" s="734">
        <v>1</v>
      </c>
      <c r="S70" s="734">
        <v>1</v>
      </c>
      <c r="T70" s="734">
        <v>1</v>
      </c>
      <c r="U70" s="734">
        <v>0</v>
      </c>
      <c r="V70" s="734">
        <v>0</v>
      </c>
      <c r="W70" s="734">
        <v>0</v>
      </c>
      <c r="X70" s="734">
        <v>0</v>
      </c>
      <c r="Y70" s="734">
        <v>0</v>
      </c>
      <c r="Z70" s="734">
        <v>0</v>
      </c>
      <c r="AA70" s="734">
        <v>0</v>
      </c>
      <c r="AB70" s="734">
        <v>0</v>
      </c>
      <c r="AC70" s="149">
        <v>27.6</v>
      </c>
      <c r="AD70" s="149" t="s">
        <v>24</v>
      </c>
      <c r="AE70" s="148">
        <v>1</v>
      </c>
      <c r="AF70" s="149">
        <v>33.333333333333329</v>
      </c>
      <c r="AG70" s="148">
        <v>0</v>
      </c>
      <c r="AH70" s="149">
        <v>0</v>
      </c>
      <c r="AI70" s="148">
        <v>0</v>
      </c>
      <c r="AJ70" s="501">
        <v>0</v>
      </c>
      <c r="AP70" s="316">
        <f t="shared" si="42"/>
        <v>2</v>
      </c>
      <c r="AR70" s="34">
        <f t="shared" si="43"/>
        <v>0.61458333333333326</v>
      </c>
      <c r="AS70" s="42">
        <f>SUM(C74,C181,C288,C395,C502,C609,C716)/config!$AC$13</f>
        <v>0.42857142857142855</v>
      </c>
      <c r="AT70" s="43">
        <f>SUM(D74:E74,D181:E181,D288:E288,D395:E395,D502:E502,D609:E609,D716:E716)/config!$AC$13</f>
        <v>4.1428571428571432</v>
      </c>
      <c r="AU70" s="43">
        <f>SUM(F74:G74,F181:G181,F288:G288,F395:G395,F502:G502,F609:G609,F716:G716)/config!$AC$13</f>
        <v>0.2857142857142857</v>
      </c>
      <c r="AV70" s="43">
        <f>SUM(H74,H181,H288,H395,H502,H609,H716)/config!$AC$13</f>
        <v>0</v>
      </c>
      <c r="AW70" s="44">
        <f>SUM(I74:L74,I181:L181,I288:L288,I395:L395,I502:L502,I609:L609,I716:L716)/config!$AC$13</f>
        <v>0</v>
      </c>
      <c r="AY70" s="34">
        <f t="shared" si="44"/>
        <v>0.61458333333333326</v>
      </c>
      <c r="AZ70" s="45">
        <f t="shared" si="79"/>
        <v>7</v>
      </c>
      <c r="BA70" s="46">
        <f t="shared" si="80"/>
        <v>3</v>
      </c>
      <c r="BB70" s="46">
        <f t="shared" si="81"/>
        <v>6</v>
      </c>
      <c r="BC70" s="46">
        <f t="shared" si="82"/>
        <v>6</v>
      </c>
      <c r="BD70" s="46">
        <f t="shared" si="83"/>
        <v>4</v>
      </c>
      <c r="BE70" s="46">
        <f t="shared" si="84"/>
        <v>6</v>
      </c>
      <c r="BF70" s="47">
        <f t="shared" si="85"/>
        <v>2</v>
      </c>
      <c r="BG70" s="23"/>
      <c r="BH70" s="34">
        <f t="shared" si="86"/>
        <v>0.61458333333333326</v>
      </c>
      <c r="BI70" s="42">
        <f t="shared" si="87"/>
        <v>20.3</v>
      </c>
      <c r="BJ70" s="43">
        <f t="shared" si="88"/>
        <v>23.7</v>
      </c>
      <c r="BK70" s="43">
        <f t="shared" si="89"/>
        <v>25.3</v>
      </c>
      <c r="BL70" s="43">
        <f t="shared" si="90"/>
        <v>25.9</v>
      </c>
      <c r="BM70" s="43">
        <f t="shared" si="91"/>
        <v>26.4</v>
      </c>
      <c r="BN70" s="43">
        <f t="shared" si="92"/>
        <v>18.399999999999999</v>
      </c>
      <c r="BO70" s="44">
        <f t="shared" si="93"/>
        <v>28.8</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24.114285714285717</v>
      </c>
      <c r="CA70" s="327" t="e">
        <f t="shared" si="31"/>
        <v>#N/A</v>
      </c>
      <c r="CB70" s="329">
        <f t="shared" si="72"/>
        <v>30</v>
      </c>
      <c r="CD70" s="689">
        <f t="shared" si="102"/>
        <v>0</v>
      </c>
      <c r="CE70" s="690">
        <f t="shared" si="103"/>
        <v>0</v>
      </c>
      <c r="CF70" s="690">
        <f t="shared" si="104"/>
        <v>1</v>
      </c>
      <c r="CG70" s="690">
        <f t="shared" si="105"/>
        <v>2</v>
      </c>
      <c r="CH70" s="690">
        <f t="shared" si="106"/>
        <v>0</v>
      </c>
      <c r="CI70" s="690">
        <f t="shared" si="107"/>
        <v>0</v>
      </c>
      <c r="CJ70" s="691">
        <f t="shared" si="108"/>
        <v>1</v>
      </c>
      <c r="CK70" s="702">
        <f t="shared" si="46"/>
        <v>11.76470588235294</v>
      </c>
      <c r="CM70" s="42">
        <f t="shared" si="47"/>
        <v>142.1</v>
      </c>
      <c r="CN70" s="43">
        <f t="shared" si="73"/>
        <v>71.099999999999994</v>
      </c>
      <c r="CO70" s="43">
        <f t="shared" si="74"/>
        <v>151.80000000000001</v>
      </c>
      <c r="CP70" s="43">
        <f t="shared" si="75"/>
        <v>155.39999999999998</v>
      </c>
      <c r="CQ70" s="43">
        <f t="shared" si="76"/>
        <v>105.6</v>
      </c>
      <c r="CR70" s="43">
        <f t="shared" si="77"/>
        <v>110.39999999999999</v>
      </c>
      <c r="CS70" s="44">
        <f t="shared" si="78"/>
        <v>57.6</v>
      </c>
      <c r="CU70" s="386">
        <f>SUM(SUMIF($AZ$8:$BF$8, {"NON";"NEUT"}, AZ70:BF70))/config!$AC$16</f>
        <v>4.8</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4.2</v>
      </c>
      <c r="DA70" s="43">
        <f>SUM(SUM(F74:G74)*$CY$108, SUM(F181:G181)*$CY$109, SUM(F288:G288)*$CY$110, SUM(F395:G395)*$CY$111, SUM(F502:G502)*$CY$112, SUM(F609:G609)*$CY$113, SUM(F716:G716)*$CY$114)/config!$AC$16</f>
        <v>0.4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16.666666666666664</v>
      </c>
      <c r="DI70" s="32">
        <f t="shared" si="52"/>
        <v>33.333333333333329</v>
      </c>
      <c r="DJ70" s="32">
        <f t="shared" si="53"/>
        <v>0</v>
      </c>
      <c r="DK70" s="32">
        <f t="shared" si="54"/>
        <v>0</v>
      </c>
      <c r="DL70" s="679">
        <f t="shared" si="55"/>
        <v>50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2</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4</v>
      </c>
      <c r="C71" s="148">
        <v>0</v>
      </c>
      <c r="D71" s="148">
        <v>4</v>
      </c>
      <c r="E71" s="148">
        <v>0</v>
      </c>
      <c r="F71" s="148">
        <v>0</v>
      </c>
      <c r="G71" s="148">
        <v>0</v>
      </c>
      <c r="H71" s="148">
        <v>0</v>
      </c>
      <c r="I71" s="148">
        <v>0</v>
      </c>
      <c r="J71" s="148">
        <v>0</v>
      </c>
      <c r="K71" s="148">
        <v>0</v>
      </c>
      <c r="L71" s="148">
        <v>0</v>
      </c>
      <c r="M71" s="512"/>
      <c r="N71" s="527" t="s">
        <v>62</v>
      </c>
      <c r="O71" s="733">
        <v>0</v>
      </c>
      <c r="P71" s="734">
        <v>0</v>
      </c>
      <c r="Q71" s="734">
        <v>2</v>
      </c>
      <c r="R71" s="734">
        <v>0</v>
      </c>
      <c r="S71" s="734">
        <v>2</v>
      </c>
      <c r="T71" s="734">
        <v>0</v>
      </c>
      <c r="U71" s="734">
        <v>0</v>
      </c>
      <c r="V71" s="734">
        <v>0</v>
      </c>
      <c r="W71" s="734">
        <v>0</v>
      </c>
      <c r="X71" s="734">
        <v>0</v>
      </c>
      <c r="Y71" s="734">
        <v>0</v>
      </c>
      <c r="Z71" s="734">
        <v>0</v>
      </c>
      <c r="AA71" s="734">
        <v>0</v>
      </c>
      <c r="AB71" s="734">
        <v>0</v>
      </c>
      <c r="AC71" s="149">
        <v>22.3</v>
      </c>
      <c r="AD71" s="149" t="s">
        <v>24</v>
      </c>
      <c r="AE71" s="148">
        <v>0</v>
      </c>
      <c r="AF71" s="149">
        <v>0</v>
      </c>
      <c r="AG71" s="148">
        <v>0</v>
      </c>
      <c r="AH71" s="149">
        <v>0</v>
      </c>
      <c r="AI71" s="148">
        <v>0</v>
      </c>
      <c r="AJ71" s="501">
        <v>0</v>
      </c>
      <c r="AP71" s="316">
        <f t="shared" si="42"/>
        <v>6</v>
      </c>
      <c r="AR71" s="34">
        <f t="shared" si="43"/>
        <v>0.62499999999999989</v>
      </c>
      <c r="AS71" s="42">
        <f>SUM(C75,C182,C289,C396,C503,C610,C717)/config!$AC$13</f>
        <v>0.2857142857142857</v>
      </c>
      <c r="AT71" s="43">
        <f>SUM(D75:E75,D182:E182,D289:E289,D396:E396,D503:E503,D610:E610,D717:E717)/config!$AC$13</f>
        <v>4.5714285714285712</v>
      </c>
      <c r="AU71" s="43">
        <f>SUM(F75:G75,F182:G182,F289:G289,F396:G396,F503:G503,F610:G610,F717:G717)/config!$AC$13</f>
        <v>0.8571428571428571</v>
      </c>
      <c r="AV71" s="43">
        <f>SUM(H75,H182,H289,H396,H503,H610,H717)/config!$AC$13</f>
        <v>0</v>
      </c>
      <c r="AW71" s="44">
        <f>SUM(I75:L75,I182:L182,I289:L289,I396:L396,I503:L503,I610:L610,I717:L717)/config!$AC$13</f>
        <v>0</v>
      </c>
      <c r="AY71" s="34">
        <f t="shared" si="44"/>
        <v>0.62499999999999989</v>
      </c>
      <c r="AZ71" s="45">
        <f t="shared" si="79"/>
        <v>8</v>
      </c>
      <c r="BA71" s="46">
        <f t="shared" si="80"/>
        <v>7</v>
      </c>
      <c r="BB71" s="46">
        <f t="shared" si="81"/>
        <v>4</v>
      </c>
      <c r="BC71" s="46">
        <f t="shared" si="82"/>
        <v>7</v>
      </c>
      <c r="BD71" s="46">
        <f t="shared" si="83"/>
        <v>3</v>
      </c>
      <c r="BE71" s="46">
        <f t="shared" si="84"/>
        <v>3</v>
      </c>
      <c r="BF71" s="47">
        <f t="shared" si="85"/>
        <v>8</v>
      </c>
      <c r="BG71" s="23"/>
      <c r="BH71" s="34">
        <f t="shared" si="86"/>
        <v>0.62499999999999989</v>
      </c>
      <c r="BI71" s="42">
        <f t="shared" si="87"/>
        <v>22.9</v>
      </c>
      <c r="BJ71" s="43">
        <f t="shared" si="88"/>
        <v>23.3</v>
      </c>
      <c r="BK71" s="43">
        <f t="shared" si="89"/>
        <v>28.6</v>
      </c>
      <c r="BL71" s="43">
        <f t="shared" si="90"/>
        <v>28.2</v>
      </c>
      <c r="BM71" s="43">
        <f t="shared" si="91"/>
        <v>25</v>
      </c>
      <c r="BN71" s="43">
        <f t="shared" si="92"/>
        <v>25.3</v>
      </c>
      <c r="BO71" s="44">
        <f t="shared" si="93"/>
        <v>24.5</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25.400000000000002</v>
      </c>
      <c r="CA71" s="327" t="e">
        <f t="shared" si="31"/>
        <v>#N/A</v>
      </c>
      <c r="CB71" s="329">
        <f t="shared" si="72"/>
        <v>30</v>
      </c>
      <c r="CD71" s="689">
        <f t="shared" si="102"/>
        <v>0</v>
      </c>
      <c r="CE71" s="690">
        <f t="shared" si="103"/>
        <v>0</v>
      </c>
      <c r="CF71" s="690">
        <f t="shared" si="104"/>
        <v>2</v>
      </c>
      <c r="CG71" s="690">
        <f t="shared" si="105"/>
        <v>3</v>
      </c>
      <c r="CH71" s="690">
        <f t="shared" si="106"/>
        <v>0</v>
      </c>
      <c r="CI71" s="690">
        <f t="shared" si="107"/>
        <v>1</v>
      </c>
      <c r="CJ71" s="691">
        <f t="shared" si="108"/>
        <v>2</v>
      </c>
      <c r="CK71" s="702">
        <f t="shared" si="46"/>
        <v>20</v>
      </c>
      <c r="CM71" s="42">
        <f t="shared" si="47"/>
        <v>183.2</v>
      </c>
      <c r="CN71" s="43">
        <f t="shared" si="73"/>
        <v>163.1</v>
      </c>
      <c r="CO71" s="43">
        <f t="shared" si="74"/>
        <v>114.4</v>
      </c>
      <c r="CP71" s="43">
        <f t="shared" si="75"/>
        <v>197.4</v>
      </c>
      <c r="CQ71" s="43">
        <f t="shared" si="76"/>
        <v>75</v>
      </c>
      <c r="CR71" s="43">
        <f t="shared" si="77"/>
        <v>75.900000000000006</v>
      </c>
      <c r="CS71" s="44">
        <f t="shared" si="78"/>
        <v>196</v>
      </c>
      <c r="CU71" s="386">
        <f>SUM(SUMIF($AZ$8:$BF$8, {"NON";"NEUT"}, AZ71:BF71))/config!$AC$16</f>
        <v>6.8</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5.4</v>
      </c>
      <c r="DA71" s="43">
        <f>SUM(SUM(F75:G75)*$CY$108, SUM(F182:G182)*$CY$109, SUM(F289:G289)*$CY$110, SUM(F396:G396)*$CY$111, SUM(F503:G503)*$CY$112, SUM(F610:G610)*$CY$113, SUM(F717:G717)*$CY$114)/config!$AC$16</f>
        <v>1</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50</v>
      </c>
      <c r="DI71" s="32">
        <f t="shared" si="52"/>
        <v>42.857142857142854</v>
      </c>
      <c r="DJ71" s="32">
        <f t="shared" si="53"/>
        <v>0</v>
      </c>
      <c r="DK71" s="32">
        <f t="shared" si="54"/>
        <v>33.333333333333329</v>
      </c>
      <c r="DL71" s="679">
        <f t="shared" si="55"/>
        <v>25</v>
      </c>
      <c r="DN71" s="11">
        <f t="shared" si="56"/>
        <v>0</v>
      </c>
      <c r="DO71" s="11">
        <f t="shared" si="57"/>
        <v>0</v>
      </c>
      <c r="DP71" s="11">
        <f t="shared" si="58"/>
        <v>1</v>
      </c>
      <c r="DQ71" s="11">
        <f t="shared" si="59"/>
        <v>0</v>
      </c>
      <c r="DR71" s="11">
        <f t="shared" si="60"/>
        <v>0</v>
      </c>
      <c r="DS71" s="11">
        <f t="shared" si="61"/>
        <v>1</v>
      </c>
      <c r="DT71" s="11">
        <f t="shared" si="62"/>
        <v>0</v>
      </c>
      <c r="DV71" s="709">
        <f t="shared" si="63"/>
        <v>0</v>
      </c>
      <c r="DW71" s="709">
        <f t="shared" si="64"/>
        <v>0</v>
      </c>
      <c r="DX71" s="709">
        <f t="shared" si="65"/>
        <v>1</v>
      </c>
      <c r="DY71" s="709">
        <f t="shared" si="66"/>
        <v>3</v>
      </c>
      <c r="DZ71" s="709">
        <f t="shared" si="67"/>
        <v>0</v>
      </c>
      <c r="EA71" s="709">
        <f t="shared" si="68"/>
        <v>0</v>
      </c>
      <c r="EB71" s="709">
        <f t="shared" si="69"/>
        <v>2</v>
      </c>
      <c r="ED71" s="710"/>
      <c r="EE71" s="710"/>
      <c r="EF71" s="710"/>
      <c r="EG71" s="710"/>
      <c r="EH71" s="710"/>
      <c r="EI71" s="710"/>
      <c r="EJ71" s="710"/>
      <c r="EL71" s="710"/>
      <c r="EM71" s="710"/>
      <c r="EN71" s="710"/>
      <c r="EO71" s="710"/>
      <c r="EP71" s="710"/>
      <c r="EQ71" s="710"/>
      <c r="ER71" s="710"/>
    </row>
    <row r="72" spans="1:148" ht="15" x14ac:dyDescent="0.25">
      <c r="A72" s="154" t="s">
        <v>103</v>
      </c>
      <c r="B72" s="500">
        <v>4</v>
      </c>
      <c r="C72" s="148">
        <v>0</v>
      </c>
      <c r="D72" s="148">
        <v>3</v>
      </c>
      <c r="E72" s="148">
        <v>0</v>
      </c>
      <c r="F72" s="148">
        <v>1</v>
      </c>
      <c r="G72" s="148">
        <v>0</v>
      </c>
      <c r="H72" s="148">
        <v>0</v>
      </c>
      <c r="I72" s="148">
        <v>0</v>
      </c>
      <c r="J72" s="148">
        <v>0</v>
      </c>
      <c r="K72" s="148">
        <v>0</v>
      </c>
      <c r="L72" s="148">
        <v>0</v>
      </c>
      <c r="M72" s="512"/>
      <c r="N72" s="527" t="s">
        <v>103</v>
      </c>
      <c r="O72" s="733">
        <v>0</v>
      </c>
      <c r="P72" s="734">
        <v>0</v>
      </c>
      <c r="Q72" s="734">
        <v>0</v>
      </c>
      <c r="R72" s="734">
        <v>3</v>
      </c>
      <c r="S72" s="734">
        <v>1</v>
      </c>
      <c r="T72" s="734">
        <v>0</v>
      </c>
      <c r="U72" s="734">
        <v>0</v>
      </c>
      <c r="V72" s="734">
        <v>0</v>
      </c>
      <c r="W72" s="734">
        <v>0</v>
      </c>
      <c r="X72" s="734">
        <v>0</v>
      </c>
      <c r="Y72" s="734">
        <v>0</v>
      </c>
      <c r="Z72" s="734">
        <v>0</v>
      </c>
      <c r="AA72" s="734">
        <v>0</v>
      </c>
      <c r="AB72" s="734">
        <v>0</v>
      </c>
      <c r="AC72" s="149">
        <v>23.6</v>
      </c>
      <c r="AD72" s="149" t="s">
        <v>24</v>
      </c>
      <c r="AE72" s="148">
        <v>0</v>
      </c>
      <c r="AF72" s="149">
        <v>0</v>
      </c>
      <c r="AG72" s="148">
        <v>0</v>
      </c>
      <c r="AH72" s="149">
        <v>0</v>
      </c>
      <c r="AI72" s="148">
        <v>0</v>
      </c>
      <c r="AJ72" s="501">
        <v>0</v>
      </c>
      <c r="AP72" s="316">
        <f t="shared" si="42"/>
        <v>1</v>
      </c>
      <c r="AR72" s="34">
        <f t="shared" si="43"/>
        <v>0.63541666666666652</v>
      </c>
      <c r="AS72" s="42">
        <f>SUM(C76,C183,C290,C397,C504,C611,C718)/config!$AC$13</f>
        <v>0.14285714285714285</v>
      </c>
      <c r="AT72" s="43">
        <f>SUM(D76:E76,D183:E183,D290:E290,D397:E397,D504:E504,D611:E611,D718:E718)/config!$AC$13</f>
        <v>4.4285714285714288</v>
      </c>
      <c r="AU72" s="43">
        <f>SUM(F76:G76,F183:G183,F290:G290,F397:G397,F504:G504,F611:G611,F718:G718)/config!$AC$13</f>
        <v>0.14285714285714285</v>
      </c>
      <c r="AV72" s="43">
        <f>SUM(H76,H183,H290,H397,H504,H611,H718)/config!$AC$13</f>
        <v>0</v>
      </c>
      <c r="AW72" s="44">
        <f>SUM(I76:L76,I183:L183,I290:L290,I397:L397,I504:L504,I611:L611,I718:L718)/config!$AC$13</f>
        <v>0</v>
      </c>
      <c r="AY72" s="34">
        <f t="shared" si="44"/>
        <v>0.63541666666666652</v>
      </c>
      <c r="AZ72" s="45">
        <f t="shared" si="79"/>
        <v>2</v>
      </c>
      <c r="BA72" s="46">
        <f t="shared" si="80"/>
        <v>5</v>
      </c>
      <c r="BB72" s="46">
        <f t="shared" si="81"/>
        <v>4</v>
      </c>
      <c r="BC72" s="46">
        <f t="shared" si="82"/>
        <v>8</v>
      </c>
      <c r="BD72" s="46">
        <f t="shared" si="83"/>
        <v>2</v>
      </c>
      <c r="BE72" s="46">
        <f t="shared" si="84"/>
        <v>5</v>
      </c>
      <c r="BF72" s="47">
        <f t="shared" si="85"/>
        <v>7</v>
      </c>
      <c r="BG72" s="23"/>
      <c r="BH72" s="34">
        <f t="shared" si="86"/>
        <v>0.63541666666666652</v>
      </c>
      <c r="BI72" s="42">
        <f t="shared" si="87"/>
        <v>15.3</v>
      </c>
      <c r="BJ72" s="43">
        <f t="shared" si="88"/>
        <v>24.6</v>
      </c>
      <c r="BK72" s="43">
        <f t="shared" si="89"/>
        <v>27</v>
      </c>
      <c r="BL72" s="43">
        <f t="shared" si="90"/>
        <v>25.5</v>
      </c>
      <c r="BM72" s="43">
        <f t="shared" si="91"/>
        <v>24.1</v>
      </c>
      <c r="BN72" s="43">
        <f t="shared" si="92"/>
        <v>26.8</v>
      </c>
      <c r="BO72" s="44">
        <f t="shared" si="93"/>
        <v>22.3</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23.657142857142862</v>
      </c>
      <c r="CA72" s="327" t="e">
        <f t="shared" si="31"/>
        <v>#N/A</v>
      </c>
      <c r="CB72" s="329">
        <f t="shared" si="72"/>
        <v>30</v>
      </c>
      <c r="CD72" s="689">
        <f t="shared" si="102"/>
        <v>0</v>
      </c>
      <c r="CE72" s="690">
        <f t="shared" si="103"/>
        <v>0</v>
      </c>
      <c r="CF72" s="690">
        <f t="shared" si="104"/>
        <v>1</v>
      </c>
      <c r="CG72" s="690">
        <f t="shared" si="105"/>
        <v>0</v>
      </c>
      <c r="CH72" s="690">
        <f t="shared" si="106"/>
        <v>0</v>
      </c>
      <c r="CI72" s="690">
        <f t="shared" si="107"/>
        <v>1</v>
      </c>
      <c r="CJ72" s="691">
        <f t="shared" si="108"/>
        <v>0</v>
      </c>
      <c r="CK72" s="702">
        <f t="shared" si="46"/>
        <v>6.0606060606060606</v>
      </c>
      <c r="CM72" s="42">
        <f t="shared" si="47"/>
        <v>30.6</v>
      </c>
      <c r="CN72" s="43">
        <f t="shared" si="73"/>
        <v>123</v>
      </c>
      <c r="CO72" s="43">
        <f t="shared" si="74"/>
        <v>108</v>
      </c>
      <c r="CP72" s="43">
        <f t="shared" si="75"/>
        <v>204</v>
      </c>
      <c r="CQ72" s="43">
        <f t="shared" si="76"/>
        <v>48.2</v>
      </c>
      <c r="CR72" s="43">
        <f t="shared" si="77"/>
        <v>134</v>
      </c>
      <c r="CS72" s="44">
        <f t="shared" si="78"/>
        <v>156.1</v>
      </c>
      <c r="CU72" s="386">
        <f>SUM(SUMIF($AZ$8:$BF$8, {"NON";"NEUT"}, AZ72:BF72))/config!$AC$16</f>
        <v>5.2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4.8</v>
      </c>
      <c r="DA72" s="43">
        <f>SUM(SUM(F76:G76)*$CY$108, SUM(F183:G183)*$CY$109, SUM(F290:G290)*$CY$110, SUM(F397:G397)*$CY$111, SUM(F504:G504)*$CY$112, SUM(F611:G611)*$CY$113, SUM(F718:G718)*$CY$114)/config!$AC$16</f>
        <v>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25</v>
      </c>
      <c r="DI72" s="32">
        <f t="shared" si="52"/>
        <v>0</v>
      </c>
      <c r="DJ72" s="32">
        <f t="shared" si="53"/>
        <v>0</v>
      </c>
      <c r="DK72" s="32">
        <f t="shared" si="54"/>
        <v>20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1</v>
      </c>
      <c r="DY72" s="709">
        <f t="shared" si="66"/>
        <v>0</v>
      </c>
      <c r="DZ72" s="709">
        <f t="shared" si="67"/>
        <v>0</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6</v>
      </c>
      <c r="C73" s="148">
        <v>0</v>
      </c>
      <c r="D73" s="148">
        <v>6</v>
      </c>
      <c r="E73" s="148">
        <v>0</v>
      </c>
      <c r="F73" s="148">
        <v>0</v>
      </c>
      <c r="G73" s="148">
        <v>0</v>
      </c>
      <c r="H73" s="148">
        <v>0</v>
      </c>
      <c r="I73" s="148">
        <v>0</v>
      </c>
      <c r="J73" s="148">
        <v>0</v>
      </c>
      <c r="K73" s="148">
        <v>0</v>
      </c>
      <c r="L73" s="148">
        <v>0</v>
      </c>
      <c r="M73" s="512"/>
      <c r="N73" s="527" t="s">
        <v>104</v>
      </c>
      <c r="O73" s="733">
        <v>0</v>
      </c>
      <c r="P73" s="734">
        <v>0</v>
      </c>
      <c r="Q73" s="734">
        <v>2</v>
      </c>
      <c r="R73" s="734">
        <v>3</v>
      </c>
      <c r="S73" s="734">
        <v>1</v>
      </c>
      <c r="T73" s="734">
        <v>0</v>
      </c>
      <c r="U73" s="734">
        <v>0</v>
      </c>
      <c r="V73" s="734">
        <v>0</v>
      </c>
      <c r="W73" s="734">
        <v>0</v>
      </c>
      <c r="X73" s="734">
        <v>0</v>
      </c>
      <c r="Y73" s="734">
        <v>0</v>
      </c>
      <c r="Z73" s="734">
        <v>0</v>
      </c>
      <c r="AA73" s="734">
        <v>0</v>
      </c>
      <c r="AB73" s="734">
        <v>0</v>
      </c>
      <c r="AC73" s="149">
        <v>21.3</v>
      </c>
      <c r="AD73" s="149" t="s">
        <v>24</v>
      </c>
      <c r="AE73" s="148">
        <v>0</v>
      </c>
      <c r="AF73" s="149">
        <v>0</v>
      </c>
      <c r="AG73" s="148">
        <v>0</v>
      </c>
      <c r="AH73" s="149">
        <v>0</v>
      </c>
      <c r="AI73" s="148">
        <v>0</v>
      </c>
      <c r="AJ73" s="501">
        <v>0</v>
      </c>
      <c r="AP73" s="316">
        <f t="shared" si="42"/>
        <v>6</v>
      </c>
      <c r="AR73" s="34">
        <f t="shared" si="43"/>
        <v>0.64583333333333315</v>
      </c>
      <c r="AS73" s="42">
        <f>SUM(C77,C184,C291,C398,C505,C612,C719)/config!$AC$13</f>
        <v>0.14285714285714285</v>
      </c>
      <c r="AT73" s="43">
        <f>SUM(D77:E77,D184:E184,D291:E291,D398:E398,D505:E505,D612:E612,D719:E719)/config!$AC$13</f>
        <v>5</v>
      </c>
      <c r="AU73" s="43">
        <f>SUM(F77:G77,F184:G184,F291:G291,F398:G398,F505:G505,F612:G612,F719:G719)/config!$AC$13</f>
        <v>0.8571428571428571</v>
      </c>
      <c r="AV73" s="43">
        <f>SUM(H77,H184,H291,H398,H505,H612,H719)/config!$AC$13</f>
        <v>0</v>
      </c>
      <c r="AW73" s="44">
        <f>SUM(I77:L77,I184:L184,I291:L291,I398:L398,I505:L505,I612:L612,I719:L719)/config!$AC$13</f>
        <v>0</v>
      </c>
      <c r="AY73" s="34">
        <f t="shared" si="44"/>
        <v>0.64583333333333315</v>
      </c>
      <c r="AZ73" s="45">
        <f t="shared" si="79"/>
        <v>5</v>
      </c>
      <c r="BA73" s="46">
        <f t="shared" si="80"/>
        <v>8</v>
      </c>
      <c r="BB73" s="46">
        <f t="shared" si="81"/>
        <v>10</v>
      </c>
      <c r="BC73" s="46">
        <f t="shared" si="82"/>
        <v>6</v>
      </c>
      <c r="BD73" s="46">
        <f t="shared" si="83"/>
        <v>2</v>
      </c>
      <c r="BE73" s="46">
        <f t="shared" si="84"/>
        <v>3</v>
      </c>
      <c r="BF73" s="47">
        <f t="shared" si="85"/>
        <v>8</v>
      </c>
      <c r="BG73" s="23"/>
      <c r="BH73" s="34">
        <f t="shared" si="86"/>
        <v>0.64583333333333315</v>
      </c>
      <c r="BI73" s="42">
        <f t="shared" si="87"/>
        <v>20</v>
      </c>
      <c r="BJ73" s="43">
        <f t="shared" si="88"/>
        <v>23.7</v>
      </c>
      <c r="BK73" s="43">
        <f t="shared" si="89"/>
        <v>21.2</v>
      </c>
      <c r="BL73" s="43">
        <f t="shared" si="90"/>
        <v>23.4</v>
      </c>
      <c r="BM73" s="43">
        <f t="shared" si="91"/>
        <v>25.4</v>
      </c>
      <c r="BN73" s="43">
        <f t="shared" si="92"/>
        <v>21.5</v>
      </c>
      <c r="BO73" s="44">
        <f t="shared" si="93"/>
        <v>19.7</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22.12857142857143</v>
      </c>
      <c r="CA73" s="327" t="e">
        <f t="shared" si="31"/>
        <v>#N/A</v>
      </c>
      <c r="CB73" s="329">
        <f t="shared" si="72"/>
        <v>30</v>
      </c>
      <c r="CD73" s="689">
        <f t="shared" si="102"/>
        <v>0</v>
      </c>
      <c r="CE73" s="690">
        <f t="shared" si="103"/>
        <v>0</v>
      </c>
      <c r="CF73" s="690">
        <f t="shared" si="104"/>
        <v>0</v>
      </c>
      <c r="CG73" s="690">
        <f t="shared" si="105"/>
        <v>1</v>
      </c>
      <c r="CH73" s="690">
        <f t="shared" si="106"/>
        <v>0</v>
      </c>
      <c r="CI73" s="690">
        <f t="shared" si="107"/>
        <v>0</v>
      </c>
      <c r="CJ73" s="691">
        <f t="shared" si="108"/>
        <v>0</v>
      </c>
      <c r="CK73" s="702">
        <f t="shared" si="46"/>
        <v>2.3809523809523809</v>
      </c>
      <c r="CM73" s="42">
        <f t="shared" si="47"/>
        <v>100</v>
      </c>
      <c r="CN73" s="43">
        <f t="shared" si="73"/>
        <v>189.6</v>
      </c>
      <c r="CO73" s="43">
        <f t="shared" si="74"/>
        <v>212</v>
      </c>
      <c r="CP73" s="43">
        <f t="shared" si="75"/>
        <v>140.39999999999998</v>
      </c>
      <c r="CQ73" s="43">
        <f t="shared" si="76"/>
        <v>50.8</v>
      </c>
      <c r="CR73" s="43">
        <f t="shared" si="77"/>
        <v>64.5</v>
      </c>
      <c r="CS73" s="44">
        <f t="shared" si="78"/>
        <v>157.6</v>
      </c>
      <c r="CU73" s="386">
        <f>SUM(SUMIF($AZ$8:$BF$8, {"NON";"NEUT"}, AZ73:BF73))/config!$AC$16</f>
        <v>7.4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6.2</v>
      </c>
      <c r="DA73" s="43">
        <f>SUM(SUM(F77:G77)*$CY$108, SUM(F184:G184)*$CY$109, SUM(F291:G291)*$CY$110, SUM(F398:G398)*$CY$111, SUM(F505:G505)*$CY$112, SUM(F612:G612)*$CY$113, SUM(F719:G719)*$CY$114)/config!$AC$16</f>
        <v>1</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16.666666666666664</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1</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7</v>
      </c>
      <c r="C74" s="148">
        <v>1</v>
      </c>
      <c r="D74" s="148">
        <v>6</v>
      </c>
      <c r="E74" s="148">
        <v>0</v>
      </c>
      <c r="F74" s="148">
        <v>0</v>
      </c>
      <c r="G74" s="148">
        <v>0</v>
      </c>
      <c r="H74" s="148">
        <v>0</v>
      </c>
      <c r="I74" s="148">
        <v>0</v>
      </c>
      <c r="J74" s="148">
        <v>0</v>
      </c>
      <c r="K74" s="148">
        <v>0</v>
      </c>
      <c r="L74" s="148">
        <v>0</v>
      </c>
      <c r="M74" s="512"/>
      <c r="N74" s="527" t="s">
        <v>105</v>
      </c>
      <c r="O74" s="733">
        <v>0</v>
      </c>
      <c r="P74" s="734">
        <v>1</v>
      </c>
      <c r="Q74" s="734">
        <v>1</v>
      </c>
      <c r="R74" s="734">
        <v>4</v>
      </c>
      <c r="S74" s="734">
        <v>1</v>
      </c>
      <c r="T74" s="734">
        <v>0</v>
      </c>
      <c r="U74" s="734">
        <v>0</v>
      </c>
      <c r="V74" s="734">
        <v>0</v>
      </c>
      <c r="W74" s="734">
        <v>0</v>
      </c>
      <c r="X74" s="734">
        <v>0</v>
      </c>
      <c r="Y74" s="734">
        <v>0</v>
      </c>
      <c r="Z74" s="734">
        <v>0</v>
      </c>
      <c r="AA74" s="734">
        <v>0</v>
      </c>
      <c r="AB74" s="734">
        <v>0</v>
      </c>
      <c r="AC74" s="149">
        <v>20.3</v>
      </c>
      <c r="AD74" s="149" t="s">
        <v>24</v>
      </c>
      <c r="AE74" s="148">
        <v>0</v>
      </c>
      <c r="AF74" s="149">
        <v>0</v>
      </c>
      <c r="AG74" s="148">
        <v>0</v>
      </c>
      <c r="AH74" s="149">
        <v>0</v>
      </c>
      <c r="AI74" s="148">
        <v>0</v>
      </c>
      <c r="AJ74" s="501">
        <v>0</v>
      </c>
      <c r="AP74" s="316">
        <f t="shared" si="42"/>
        <v>8</v>
      </c>
      <c r="AR74" s="34">
        <f t="shared" si="43"/>
        <v>0.65624999999999978</v>
      </c>
      <c r="AS74" s="42">
        <f>SUM(C78,C185,C292,C399,C506,C613,C720)/config!$AC$13</f>
        <v>0.2857142857142857</v>
      </c>
      <c r="AT74" s="43">
        <f>SUM(D78:E78,D185:E185,D292:E292,D399:E399,D506:E506,D613:E613,D720:E720)/config!$AC$13</f>
        <v>5.2857142857142856</v>
      </c>
      <c r="AU74" s="43">
        <f>SUM(F78:G78,F185:G185,F292:G292,F399:G399,F506:G506,F613:G613,F720:G720)/config!$AC$13</f>
        <v>1.1428571428571428</v>
      </c>
      <c r="AV74" s="43">
        <f>SUM(H78,H185,H292,H399,H506,H613,H720)/config!$AC$13</f>
        <v>0</v>
      </c>
      <c r="AW74" s="44">
        <f>SUM(I78:L78,I185:L185,I292:L292,I399:L399,I506:L506,I613:L613,I720:L720)/config!$AC$13</f>
        <v>0</v>
      </c>
      <c r="AY74" s="34">
        <f t="shared" si="44"/>
        <v>0.65624999999999978</v>
      </c>
      <c r="AZ74" s="45">
        <f t="shared" si="79"/>
        <v>6</v>
      </c>
      <c r="BA74" s="46">
        <f t="shared" si="80"/>
        <v>5</v>
      </c>
      <c r="BB74" s="46">
        <f t="shared" si="81"/>
        <v>9</v>
      </c>
      <c r="BC74" s="46">
        <f t="shared" si="82"/>
        <v>7</v>
      </c>
      <c r="BD74" s="46">
        <f t="shared" si="83"/>
        <v>8</v>
      </c>
      <c r="BE74" s="46">
        <f t="shared" si="84"/>
        <v>5</v>
      </c>
      <c r="BF74" s="47">
        <f t="shared" si="85"/>
        <v>7</v>
      </c>
      <c r="BG74" s="23"/>
      <c r="BH74" s="34">
        <f t="shared" si="86"/>
        <v>0.65624999999999978</v>
      </c>
      <c r="BI74" s="42">
        <f t="shared" si="87"/>
        <v>22.1</v>
      </c>
      <c r="BJ74" s="43">
        <f t="shared" si="88"/>
        <v>32.1</v>
      </c>
      <c r="BK74" s="43">
        <f t="shared" si="89"/>
        <v>19.8</v>
      </c>
      <c r="BL74" s="43">
        <f t="shared" si="90"/>
        <v>25.1</v>
      </c>
      <c r="BM74" s="43">
        <f t="shared" si="91"/>
        <v>24.7</v>
      </c>
      <c r="BN74" s="43">
        <f t="shared" si="92"/>
        <v>25.7</v>
      </c>
      <c r="BO74" s="44">
        <f t="shared" si="93"/>
        <v>25.3</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24.971428571428572</v>
      </c>
      <c r="CA74" s="327" t="e">
        <f t="shared" si="31"/>
        <v>#N/A</v>
      </c>
      <c r="CB74" s="329">
        <f t="shared" si="72"/>
        <v>30</v>
      </c>
      <c r="CD74" s="689">
        <f t="shared" si="102"/>
        <v>0</v>
      </c>
      <c r="CE74" s="690">
        <f t="shared" si="103"/>
        <v>3</v>
      </c>
      <c r="CF74" s="690">
        <f t="shared" si="104"/>
        <v>0</v>
      </c>
      <c r="CG74" s="690">
        <f t="shared" si="105"/>
        <v>0</v>
      </c>
      <c r="CH74" s="690">
        <f t="shared" si="106"/>
        <v>1</v>
      </c>
      <c r="CI74" s="690">
        <f t="shared" si="107"/>
        <v>1</v>
      </c>
      <c r="CJ74" s="691">
        <f t="shared" si="108"/>
        <v>1</v>
      </c>
      <c r="CK74" s="702">
        <f t="shared" si="46"/>
        <v>12.76595744680851</v>
      </c>
      <c r="CM74" s="42">
        <f t="shared" si="47"/>
        <v>132.60000000000002</v>
      </c>
      <c r="CN74" s="43">
        <f t="shared" si="73"/>
        <v>160.5</v>
      </c>
      <c r="CO74" s="43">
        <f t="shared" si="74"/>
        <v>178.20000000000002</v>
      </c>
      <c r="CP74" s="43">
        <f t="shared" si="75"/>
        <v>175.70000000000002</v>
      </c>
      <c r="CQ74" s="43">
        <f t="shared" si="76"/>
        <v>197.6</v>
      </c>
      <c r="CR74" s="43">
        <f t="shared" si="77"/>
        <v>128.5</v>
      </c>
      <c r="CS74" s="44">
        <f t="shared" si="78"/>
        <v>177.1</v>
      </c>
      <c r="CU74" s="386">
        <f>SUM(SUMIF($AZ$8:$BF$8, {"NON";"NEUT"}, AZ74:BF74))/config!$AC$16</f>
        <v>6.8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5</v>
      </c>
      <c r="DA74" s="43">
        <f>SUM(SUM(F78:G78)*$CY$108, SUM(F185:G185)*$CY$109, SUM(F292:G292)*$CY$110, SUM(F399:G399)*$CY$111, SUM(F506:G506)*$CY$112, SUM(F613:G613)*$CY$113, SUM(F720:G720)*$CY$114)/config!$AC$16</f>
        <v>1.4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60</v>
      </c>
      <c r="DH74" s="32">
        <f t="shared" si="51"/>
        <v>0</v>
      </c>
      <c r="DI74" s="32">
        <f t="shared" si="52"/>
        <v>0</v>
      </c>
      <c r="DJ74" s="32">
        <f t="shared" si="53"/>
        <v>12.5</v>
      </c>
      <c r="DK74" s="32">
        <f t="shared" si="54"/>
        <v>20</v>
      </c>
      <c r="DL74" s="679">
        <f t="shared" si="55"/>
        <v>14.285714285714285</v>
      </c>
      <c r="DN74" s="11">
        <f t="shared" si="56"/>
        <v>0</v>
      </c>
      <c r="DO74" s="11">
        <f t="shared" si="57"/>
        <v>2</v>
      </c>
      <c r="DP74" s="11">
        <f t="shared" si="58"/>
        <v>0</v>
      </c>
      <c r="DQ74" s="11">
        <f t="shared" si="59"/>
        <v>0</v>
      </c>
      <c r="DR74" s="11">
        <f t="shared" si="60"/>
        <v>0</v>
      </c>
      <c r="DS74" s="11">
        <f t="shared" si="61"/>
        <v>0</v>
      </c>
      <c r="DT74" s="11">
        <f t="shared" si="62"/>
        <v>0</v>
      </c>
      <c r="DV74" s="709">
        <f t="shared" si="63"/>
        <v>0</v>
      </c>
      <c r="DW74" s="709">
        <f t="shared" si="64"/>
        <v>1</v>
      </c>
      <c r="DX74" s="709">
        <f t="shared" si="65"/>
        <v>0</v>
      </c>
      <c r="DY74" s="709">
        <f t="shared" si="66"/>
        <v>0</v>
      </c>
      <c r="DZ74" s="709">
        <f t="shared" si="67"/>
        <v>1</v>
      </c>
      <c r="EA74" s="709">
        <f t="shared" si="68"/>
        <v>1</v>
      </c>
      <c r="EB74" s="709">
        <f t="shared" si="69"/>
        <v>1</v>
      </c>
      <c r="ED74" s="710"/>
      <c r="EE74" s="710"/>
      <c r="EF74" s="710"/>
      <c r="EG74" s="710"/>
      <c r="EH74" s="710"/>
      <c r="EI74" s="710"/>
      <c r="EJ74" s="710"/>
      <c r="EL74" s="710"/>
      <c r="EM74" s="710"/>
      <c r="EN74" s="710"/>
      <c r="EO74" s="710"/>
      <c r="EP74" s="710"/>
      <c r="EQ74" s="710"/>
      <c r="ER74" s="710"/>
    </row>
    <row r="75" spans="1:148" ht="15" x14ac:dyDescent="0.25">
      <c r="A75" s="154" t="s">
        <v>64</v>
      </c>
      <c r="B75" s="500">
        <v>8</v>
      </c>
      <c r="C75" s="148">
        <v>2</v>
      </c>
      <c r="D75" s="148">
        <v>5</v>
      </c>
      <c r="E75" s="148">
        <v>0</v>
      </c>
      <c r="F75" s="148">
        <v>1</v>
      </c>
      <c r="G75" s="148">
        <v>0</v>
      </c>
      <c r="H75" s="148">
        <v>0</v>
      </c>
      <c r="I75" s="148">
        <v>0</v>
      </c>
      <c r="J75" s="148">
        <v>0</v>
      </c>
      <c r="K75" s="148">
        <v>0</v>
      </c>
      <c r="L75" s="148">
        <v>0</v>
      </c>
      <c r="M75" s="512"/>
      <c r="N75" s="527" t="s">
        <v>64</v>
      </c>
      <c r="O75" s="733">
        <v>0</v>
      </c>
      <c r="P75" s="734">
        <v>0</v>
      </c>
      <c r="Q75" s="734">
        <v>2</v>
      </c>
      <c r="R75" s="734">
        <v>2</v>
      </c>
      <c r="S75" s="734">
        <v>4</v>
      </c>
      <c r="T75" s="734">
        <v>0</v>
      </c>
      <c r="U75" s="734">
        <v>0</v>
      </c>
      <c r="V75" s="734">
        <v>0</v>
      </c>
      <c r="W75" s="734">
        <v>0</v>
      </c>
      <c r="X75" s="734">
        <v>0</v>
      </c>
      <c r="Y75" s="734">
        <v>0</v>
      </c>
      <c r="Z75" s="734">
        <v>0</v>
      </c>
      <c r="AA75" s="734">
        <v>0</v>
      </c>
      <c r="AB75" s="734">
        <v>0</v>
      </c>
      <c r="AC75" s="149">
        <v>22.9</v>
      </c>
      <c r="AD75" s="149" t="s">
        <v>24</v>
      </c>
      <c r="AE75" s="148">
        <v>0</v>
      </c>
      <c r="AF75" s="149">
        <v>0</v>
      </c>
      <c r="AG75" s="148">
        <v>0</v>
      </c>
      <c r="AH75" s="149">
        <v>0</v>
      </c>
      <c r="AI75" s="148">
        <v>0</v>
      </c>
      <c r="AJ75" s="501">
        <v>0</v>
      </c>
      <c r="AP75" s="316">
        <f t="shared" si="42"/>
        <v>7</v>
      </c>
      <c r="AR75" s="34">
        <f t="shared" si="43"/>
        <v>0.66666666666666641</v>
      </c>
      <c r="AS75" s="54">
        <f>SUM(C79,C186,C293,C400,C507,C614,C721)/config!$AC$13</f>
        <v>0</v>
      </c>
      <c r="AT75" s="55">
        <f>SUM(D79:E79,D186:E186,D293:E293,D400:E400,D507:E507,D614:E614,D721:E721)/config!$AC$13</f>
        <v>3.2857142857142856</v>
      </c>
      <c r="AU75" s="55">
        <f>SUM(F79:G79,F186:G186,F293:G293,F400:G400,F507:G507,F614:G614,F721:G721)/config!$AC$13</f>
        <v>1</v>
      </c>
      <c r="AV75" s="55">
        <f>SUM(H79,H186,H293,H400,H507,H614,H721)/config!$AC$13</f>
        <v>0</v>
      </c>
      <c r="AW75" s="56">
        <f>SUM(I79:L79,I186:L186,I293:L293,I400:L400,I507:L507,I614:L614,I721:L721)/config!$AC$13</f>
        <v>0</v>
      </c>
      <c r="AY75" s="34">
        <f t="shared" si="44"/>
        <v>0.66666666666666641</v>
      </c>
      <c r="AZ75" s="57">
        <f t="shared" ref="AZ75:AZ105" si="109">B79</f>
        <v>5</v>
      </c>
      <c r="BA75" s="58">
        <f t="shared" ref="BA75:BA106" si="110">B186</f>
        <v>2</v>
      </c>
      <c r="BB75" s="58">
        <f t="shared" ref="BB75:BB106" si="111">B293</f>
        <v>1</v>
      </c>
      <c r="BC75" s="58">
        <f t="shared" ref="BC75:BC106" si="112">B400</f>
        <v>6</v>
      </c>
      <c r="BD75" s="58">
        <f t="shared" ref="BD75:BD106" si="113">B507</f>
        <v>4</v>
      </c>
      <c r="BE75" s="58">
        <f t="shared" ref="BE75:BE106" si="114">B614</f>
        <v>5</v>
      </c>
      <c r="BF75" s="59">
        <f t="shared" ref="BF75:BF106" si="115">B721</f>
        <v>7</v>
      </c>
      <c r="BG75" s="23"/>
      <c r="BH75" s="34">
        <f t="shared" ref="BH75:BH106" si="116">AY75</f>
        <v>0.66666666666666641</v>
      </c>
      <c r="BI75" s="54">
        <f t="shared" ref="BI75:BI106" si="117">AC79</f>
        <v>27.6</v>
      </c>
      <c r="BJ75" s="55">
        <f t="shared" ref="BJ75:BJ106" si="118">AC186</f>
        <v>29.7</v>
      </c>
      <c r="BK75" s="55">
        <f t="shared" ref="BK75:BK106" si="119">AC293</f>
        <v>28.2</v>
      </c>
      <c r="BL75" s="55">
        <f t="shared" ref="BL75:BL106" si="120">AC400</f>
        <v>25</v>
      </c>
      <c r="BM75" s="55">
        <f t="shared" ref="BM75:BM106" si="121">AC507</f>
        <v>29.6</v>
      </c>
      <c r="BN75" s="55">
        <f t="shared" ref="BN75:BN106" si="122">AC614</f>
        <v>25</v>
      </c>
      <c r="BO75" s="56">
        <f t="shared" ref="BO75:BO106" si="123">AC721</f>
        <v>25.1</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27.171428571428571</v>
      </c>
      <c r="CA75" s="327" t="e">
        <f t="shared" ref="CA75:CA105" si="132">IFERROR(SUM(BR75:BX75) / COUNTIF(BR75:BX75, "&gt;0"), NA())</f>
        <v>#N/A</v>
      </c>
      <c r="CB75" s="329">
        <f t="shared" si="72"/>
        <v>30</v>
      </c>
      <c r="CD75" s="695">
        <f t="shared" ref="CD75:CD106" si="133">AE79</f>
        <v>1</v>
      </c>
      <c r="CE75" s="696">
        <f t="shared" ref="CE75:CE106" si="134">AE186</f>
        <v>1</v>
      </c>
      <c r="CF75" s="696">
        <f t="shared" ref="CF75:CF106" si="135">AE293</f>
        <v>0</v>
      </c>
      <c r="CG75" s="696">
        <f t="shared" ref="CG75:CG106" si="136">AE400</f>
        <v>1</v>
      </c>
      <c r="CH75" s="696">
        <f t="shared" ref="CH75:CH106" si="137">AE507</f>
        <v>2</v>
      </c>
      <c r="CI75" s="696">
        <f t="shared" ref="CI75:CI106" si="138">AE614</f>
        <v>1</v>
      </c>
      <c r="CJ75" s="697">
        <f t="shared" ref="CJ75:CJ106" si="139">AE721</f>
        <v>1</v>
      </c>
      <c r="CK75" s="702">
        <f t="shared" si="46"/>
        <v>23.333333333333332</v>
      </c>
      <c r="CM75" s="54">
        <f t="shared" si="47"/>
        <v>138</v>
      </c>
      <c r="CN75" s="55">
        <f t="shared" si="73"/>
        <v>59.4</v>
      </c>
      <c r="CO75" s="55">
        <f t="shared" si="74"/>
        <v>28.2</v>
      </c>
      <c r="CP75" s="55">
        <f t="shared" si="75"/>
        <v>150</v>
      </c>
      <c r="CQ75" s="55">
        <f t="shared" si="76"/>
        <v>118.4</v>
      </c>
      <c r="CR75" s="55">
        <f t="shared" si="77"/>
        <v>125</v>
      </c>
      <c r="CS75" s="56">
        <f t="shared" si="78"/>
        <v>175.70000000000002</v>
      </c>
      <c r="CU75" s="386">
        <f>SUM(SUMIF($AZ$8:$BF$8, {"NON";"NEUT"}, AZ75:BF75))/config!$AC$16</f>
        <v>4.2</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3.2</v>
      </c>
      <c r="DA75" s="55">
        <f>SUM(SUM(F79:G79)*$CY$108, SUM(F186:G186)*$CY$109, SUM(F293:G293)*$CY$110, SUM(F400:G400)*$CY$111, SUM(F507:G507)*$CY$112, SUM(F614:G614)*$CY$113, SUM(F721:G721)*$CY$114)/config!$AC$16</f>
        <v>1</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20</v>
      </c>
      <c r="DG75" s="32">
        <f t="shared" si="50"/>
        <v>50</v>
      </c>
      <c r="DH75" s="32">
        <f t="shared" si="51"/>
        <v>0</v>
      </c>
      <c r="DI75" s="32">
        <f t="shared" si="52"/>
        <v>16.666666666666664</v>
      </c>
      <c r="DJ75" s="32">
        <f t="shared" si="53"/>
        <v>50</v>
      </c>
      <c r="DK75" s="32">
        <f t="shared" si="54"/>
        <v>20</v>
      </c>
      <c r="DL75" s="679">
        <f t="shared" si="55"/>
        <v>14.285714285714285</v>
      </c>
      <c r="DN75" s="11">
        <f t="shared" si="56"/>
        <v>0</v>
      </c>
      <c r="DO75" s="11">
        <f t="shared" si="57"/>
        <v>0</v>
      </c>
      <c r="DP75" s="11">
        <f t="shared" si="58"/>
        <v>0</v>
      </c>
      <c r="DQ75" s="11">
        <f t="shared" si="59"/>
        <v>0</v>
      </c>
      <c r="DR75" s="11">
        <f t="shared" si="60"/>
        <v>0</v>
      </c>
      <c r="DS75" s="11">
        <f t="shared" si="61"/>
        <v>1</v>
      </c>
      <c r="DT75" s="11">
        <f t="shared" si="62"/>
        <v>0</v>
      </c>
      <c r="DV75" s="709">
        <f t="shared" si="63"/>
        <v>1</v>
      </c>
      <c r="DW75" s="709">
        <f t="shared" si="64"/>
        <v>1</v>
      </c>
      <c r="DX75" s="709">
        <f t="shared" si="65"/>
        <v>0</v>
      </c>
      <c r="DY75" s="709">
        <f t="shared" si="66"/>
        <v>1</v>
      </c>
      <c r="DZ75" s="709">
        <f t="shared" si="67"/>
        <v>2</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2</v>
      </c>
      <c r="C76" s="148">
        <v>0</v>
      </c>
      <c r="D76" s="148">
        <v>2</v>
      </c>
      <c r="E76" s="148">
        <v>0</v>
      </c>
      <c r="F76" s="148">
        <v>0</v>
      </c>
      <c r="G76" s="148">
        <v>0</v>
      </c>
      <c r="H76" s="148">
        <v>0</v>
      </c>
      <c r="I76" s="148">
        <v>0</v>
      </c>
      <c r="J76" s="148">
        <v>0</v>
      </c>
      <c r="K76" s="148">
        <v>0</v>
      </c>
      <c r="L76" s="148">
        <v>0</v>
      </c>
      <c r="M76" s="512"/>
      <c r="N76" s="527" t="s">
        <v>106</v>
      </c>
      <c r="O76" s="733">
        <v>0</v>
      </c>
      <c r="P76" s="734">
        <v>1</v>
      </c>
      <c r="Q76" s="734">
        <v>1</v>
      </c>
      <c r="R76" s="734">
        <v>0</v>
      </c>
      <c r="S76" s="734">
        <v>0</v>
      </c>
      <c r="T76" s="734">
        <v>0</v>
      </c>
      <c r="U76" s="734">
        <v>0</v>
      </c>
      <c r="V76" s="734">
        <v>0</v>
      </c>
      <c r="W76" s="734">
        <v>0</v>
      </c>
      <c r="X76" s="734">
        <v>0</v>
      </c>
      <c r="Y76" s="734">
        <v>0</v>
      </c>
      <c r="Z76" s="734">
        <v>0</v>
      </c>
      <c r="AA76" s="734">
        <v>0</v>
      </c>
      <c r="AB76" s="734">
        <v>0</v>
      </c>
      <c r="AC76" s="149">
        <v>15.3</v>
      </c>
      <c r="AD76" s="149" t="s">
        <v>24</v>
      </c>
      <c r="AE76" s="148">
        <v>0</v>
      </c>
      <c r="AF76" s="149">
        <v>0</v>
      </c>
      <c r="AG76" s="148">
        <v>0</v>
      </c>
      <c r="AH76" s="149">
        <v>0</v>
      </c>
      <c r="AI76" s="148">
        <v>0</v>
      </c>
      <c r="AJ76" s="501">
        <v>0</v>
      </c>
      <c r="AP76" s="316">
        <f t="shared" ref="AP76:AP106" si="140">SUM(F80,F187,F294,F401,F508,F615,F722)</f>
        <v>8</v>
      </c>
      <c r="AR76" s="34">
        <f t="shared" ref="AR76:AR106" si="141">AR75+TIME(0,15,0)</f>
        <v>0.67708333333333304</v>
      </c>
      <c r="AS76" s="42">
        <f>SUM(C80,C187,C294,C401,C508,C615,C722)/config!$AC$13</f>
        <v>0</v>
      </c>
      <c r="AT76" s="43">
        <f>SUM(D80:E80,D187:E187,D294:E294,D401:E401,D508:E508,D615:E615,D722:E722)/config!$AC$13</f>
        <v>5.1428571428571432</v>
      </c>
      <c r="AU76" s="43">
        <f>SUM(F80:G80,F187:G187,F294:G294,F401:G401,F508:G508,F615:G615,F722:G722)/config!$AC$13</f>
        <v>1.1428571428571428</v>
      </c>
      <c r="AV76" s="43">
        <f>SUM(H80,H187,H294,H401,H508,H615,H722)/config!$AC$13</f>
        <v>0</v>
      </c>
      <c r="AW76" s="44">
        <f>SUM(I80:L80,I187:L187,I294:L294,I401:L401,I508:L508,I615:L615,I722:L722)/config!$AC$13</f>
        <v>0</v>
      </c>
      <c r="AY76" s="34">
        <f t="shared" ref="AY76:AY106" si="142">AY75+TIME(0,15,0)</f>
        <v>0.67708333333333304</v>
      </c>
      <c r="AZ76" s="45">
        <f t="shared" si="109"/>
        <v>11</v>
      </c>
      <c r="BA76" s="46">
        <f t="shared" si="110"/>
        <v>6</v>
      </c>
      <c r="BB76" s="46">
        <f t="shared" si="111"/>
        <v>6</v>
      </c>
      <c r="BC76" s="46">
        <f t="shared" si="112"/>
        <v>6</v>
      </c>
      <c r="BD76" s="46">
        <f t="shared" si="113"/>
        <v>2</v>
      </c>
      <c r="BE76" s="46">
        <f t="shared" si="114"/>
        <v>10</v>
      </c>
      <c r="BF76" s="47">
        <f t="shared" si="115"/>
        <v>3</v>
      </c>
      <c r="BG76" s="23"/>
      <c r="BH76" s="34">
        <f t="shared" si="116"/>
        <v>0.67708333333333304</v>
      </c>
      <c r="BI76" s="42">
        <f t="shared" si="117"/>
        <v>23.5</v>
      </c>
      <c r="BJ76" s="43">
        <f t="shared" si="118"/>
        <v>25</v>
      </c>
      <c r="BK76" s="43">
        <f t="shared" si="119"/>
        <v>23.1</v>
      </c>
      <c r="BL76" s="43">
        <f t="shared" si="120"/>
        <v>26.1</v>
      </c>
      <c r="BM76" s="43">
        <f t="shared" si="121"/>
        <v>21.4</v>
      </c>
      <c r="BN76" s="43">
        <f t="shared" si="122"/>
        <v>24</v>
      </c>
      <c r="BO76" s="44">
        <f t="shared" si="123"/>
        <v>16.899999999999999</v>
      </c>
      <c r="BP76" s="23"/>
      <c r="BQ76" s="34">
        <f t="shared" si="124"/>
        <v>0.67708333333333304</v>
      </c>
      <c r="BR76" s="42">
        <f t="shared" si="125"/>
        <v>27</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22.857142857142858</v>
      </c>
      <c r="CA76" s="327">
        <f t="shared" si="132"/>
        <v>27</v>
      </c>
      <c r="CB76" s="329">
        <f t="shared" si="72"/>
        <v>30</v>
      </c>
      <c r="CD76" s="689">
        <f t="shared" si="133"/>
        <v>0</v>
      </c>
      <c r="CE76" s="690">
        <f t="shared" si="134"/>
        <v>2</v>
      </c>
      <c r="CF76" s="690">
        <f t="shared" si="135"/>
        <v>0</v>
      </c>
      <c r="CG76" s="690">
        <f t="shared" si="136"/>
        <v>1</v>
      </c>
      <c r="CH76" s="690">
        <f t="shared" si="137"/>
        <v>0</v>
      </c>
      <c r="CI76" s="690">
        <f t="shared" si="138"/>
        <v>0</v>
      </c>
      <c r="CJ76" s="691">
        <f t="shared" si="139"/>
        <v>0</v>
      </c>
      <c r="CK76" s="702">
        <f t="shared" ref="CK76:CK105" si="144">IFERROR((SUM(CD76:CJ76)/SUM(AZ76:BF76)) * 100, "")</f>
        <v>6.8181818181818175</v>
      </c>
      <c r="CM76" s="42">
        <f t="shared" ref="CM76:CM106" si="145">IFERROR(AZ76*BI76,"")</f>
        <v>258.5</v>
      </c>
      <c r="CN76" s="43">
        <f t="shared" si="73"/>
        <v>150</v>
      </c>
      <c r="CO76" s="43">
        <f t="shared" si="74"/>
        <v>138.60000000000002</v>
      </c>
      <c r="CP76" s="43">
        <f t="shared" si="75"/>
        <v>156.60000000000002</v>
      </c>
      <c r="CQ76" s="43">
        <f t="shared" si="76"/>
        <v>42.8</v>
      </c>
      <c r="CR76" s="43">
        <f t="shared" si="77"/>
        <v>240</v>
      </c>
      <c r="CS76" s="44">
        <f t="shared" si="78"/>
        <v>50.699999999999996</v>
      </c>
      <c r="CU76" s="386">
        <f>SUM(SUMIF($AZ$8:$BF$8, {"NON";"NEUT"}, AZ76:BF76))/config!$AC$16</f>
        <v>6.4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4.8</v>
      </c>
      <c r="DA76" s="43">
        <f>SUM(SUM(F80:G80)*$CY$108, SUM(F187:G187)*$CY$109, SUM(F294:G294)*$CY$110, SUM(F401:G401)*$CY$111, SUM(F508:G508)*$CY$112, SUM(F615:G615)*$CY$113, SUM(F722:G722)*$CY$114)/config!$AC$16</f>
        <v>1.6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33.333333333333329</v>
      </c>
      <c r="DH76" s="32">
        <f t="shared" ref="DH76:DH106" si="149">IFERROR((CF76/BB76)*100, "")</f>
        <v>0</v>
      </c>
      <c r="DI76" s="32">
        <f t="shared" ref="DI76:DI106" si="150">IFERROR((CG76/BC76)*100, "")</f>
        <v>16.666666666666664</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2</v>
      </c>
      <c r="DX76" s="709">
        <f t="shared" ref="DX76:DX106" si="163">CF76-DP76</f>
        <v>0</v>
      </c>
      <c r="DY76" s="709">
        <f t="shared" ref="DY76:DY106" si="164">CG76-DQ76</f>
        <v>1</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5</v>
      </c>
      <c r="C77" s="148">
        <v>0</v>
      </c>
      <c r="D77" s="148">
        <v>4</v>
      </c>
      <c r="E77" s="148">
        <v>0</v>
      </c>
      <c r="F77" s="148">
        <v>1</v>
      </c>
      <c r="G77" s="148">
        <v>0</v>
      </c>
      <c r="H77" s="148">
        <v>0</v>
      </c>
      <c r="I77" s="148">
        <v>0</v>
      </c>
      <c r="J77" s="148">
        <v>0</v>
      </c>
      <c r="K77" s="148">
        <v>0</v>
      </c>
      <c r="L77" s="148">
        <v>0</v>
      </c>
      <c r="M77" s="512"/>
      <c r="N77" s="527" t="s">
        <v>107</v>
      </c>
      <c r="O77" s="733">
        <v>0</v>
      </c>
      <c r="P77" s="734">
        <v>0</v>
      </c>
      <c r="Q77" s="734">
        <v>2</v>
      </c>
      <c r="R77" s="734">
        <v>2</v>
      </c>
      <c r="S77" s="734">
        <v>1</v>
      </c>
      <c r="T77" s="734">
        <v>0</v>
      </c>
      <c r="U77" s="734">
        <v>0</v>
      </c>
      <c r="V77" s="734">
        <v>0</v>
      </c>
      <c r="W77" s="734">
        <v>0</v>
      </c>
      <c r="X77" s="734">
        <v>0</v>
      </c>
      <c r="Y77" s="734">
        <v>0</v>
      </c>
      <c r="Z77" s="734">
        <v>0</v>
      </c>
      <c r="AA77" s="734">
        <v>0</v>
      </c>
      <c r="AB77" s="734">
        <v>0</v>
      </c>
      <c r="AC77" s="149">
        <v>20</v>
      </c>
      <c r="AD77" s="149" t="s">
        <v>24</v>
      </c>
      <c r="AE77" s="148">
        <v>0</v>
      </c>
      <c r="AF77" s="149">
        <v>0</v>
      </c>
      <c r="AG77" s="148">
        <v>0</v>
      </c>
      <c r="AH77" s="149">
        <v>0</v>
      </c>
      <c r="AI77" s="148">
        <v>0</v>
      </c>
      <c r="AJ77" s="501">
        <v>0</v>
      </c>
      <c r="AP77" s="316">
        <f t="shared" si="140"/>
        <v>2</v>
      </c>
      <c r="AR77" s="34">
        <f t="shared" si="141"/>
        <v>0.68749999999999967</v>
      </c>
      <c r="AS77" s="42">
        <f>SUM(C81,C188,C295,C402,C509,C616,C723)/config!$AC$13</f>
        <v>0.14285714285714285</v>
      </c>
      <c r="AT77" s="43">
        <f>SUM(D81:E81,D188:E188,D295:E295,D402:E402,D509:E509,D616:E616,D723:E723)/config!$AC$13</f>
        <v>4.2857142857142856</v>
      </c>
      <c r="AU77" s="43">
        <f>SUM(F81:G81,F188:G188,F295:G295,F402:G402,F509:G509,F616:G616,F723:G723)/config!$AC$13</f>
        <v>0.2857142857142857</v>
      </c>
      <c r="AV77" s="43">
        <f>SUM(H81,H188,H295,H402,H509,H616,H723)/config!$AC$13</f>
        <v>0</v>
      </c>
      <c r="AW77" s="44">
        <f>SUM(I81:L81,I188:L188,I295:L295,I402:L402,I509:L509,I616:L616,I723:L723)/config!$AC$13</f>
        <v>0</v>
      </c>
      <c r="AY77" s="34">
        <f t="shared" si="142"/>
        <v>0.68749999999999967</v>
      </c>
      <c r="AZ77" s="45">
        <f t="shared" si="109"/>
        <v>5</v>
      </c>
      <c r="BA77" s="46">
        <f t="shared" si="110"/>
        <v>8</v>
      </c>
      <c r="BB77" s="46">
        <f t="shared" si="111"/>
        <v>4</v>
      </c>
      <c r="BC77" s="46">
        <f t="shared" si="112"/>
        <v>5</v>
      </c>
      <c r="BD77" s="46">
        <f t="shared" si="113"/>
        <v>4</v>
      </c>
      <c r="BE77" s="46">
        <f t="shared" si="114"/>
        <v>4</v>
      </c>
      <c r="BF77" s="47">
        <f t="shared" si="115"/>
        <v>3</v>
      </c>
      <c r="BG77" s="23"/>
      <c r="BH77" s="34">
        <f t="shared" si="116"/>
        <v>0.68749999999999967</v>
      </c>
      <c r="BI77" s="42">
        <f t="shared" si="117"/>
        <v>23.3</v>
      </c>
      <c r="BJ77" s="43">
        <f t="shared" si="118"/>
        <v>24</v>
      </c>
      <c r="BK77" s="43">
        <f t="shared" si="119"/>
        <v>22.4</v>
      </c>
      <c r="BL77" s="43">
        <f t="shared" si="120"/>
        <v>27.3</v>
      </c>
      <c r="BM77" s="43">
        <f t="shared" si="121"/>
        <v>21.7</v>
      </c>
      <c r="BN77" s="43">
        <f t="shared" si="122"/>
        <v>26.3</v>
      </c>
      <c r="BO77" s="44">
        <f t="shared" si="123"/>
        <v>23</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t="str">
        <f t="shared" si="131"/>
        <v/>
      </c>
      <c r="BZ77" s="41">
        <f t="shared" si="143"/>
        <v>24</v>
      </c>
      <c r="CA77" s="327" t="e">
        <f t="shared" si="132"/>
        <v>#N/A</v>
      </c>
      <c r="CB77" s="329">
        <f t="shared" ref="CB77:CB106" si="168">CB76</f>
        <v>30</v>
      </c>
      <c r="CD77" s="689">
        <f t="shared" si="133"/>
        <v>1</v>
      </c>
      <c r="CE77" s="690">
        <f t="shared" si="134"/>
        <v>2</v>
      </c>
      <c r="CF77" s="690">
        <f t="shared" si="135"/>
        <v>1</v>
      </c>
      <c r="CG77" s="690">
        <f t="shared" si="136"/>
        <v>2</v>
      </c>
      <c r="CH77" s="690">
        <f t="shared" si="137"/>
        <v>0</v>
      </c>
      <c r="CI77" s="690">
        <f t="shared" si="138"/>
        <v>1</v>
      </c>
      <c r="CJ77" s="691">
        <f t="shared" si="139"/>
        <v>0</v>
      </c>
      <c r="CK77" s="702">
        <f t="shared" si="144"/>
        <v>21.212121212121211</v>
      </c>
      <c r="CM77" s="42">
        <f t="shared" si="145"/>
        <v>116.5</v>
      </c>
      <c r="CN77" s="43">
        <f t="shared" si="73"/>
        <v>192</v>
      </c>
      <c r="CO77" s="43">
        <f t="shared" si="74"/>
        <v>89.6</v>
      </c>
      <c r="CP77" s="43">
        <f t="shared" si="75"/>
        <v>136.5</v>
      </c>
      <c r="CQ77" s="43">
        <f t="shared" si="76"/>
        <v>86.8</v>
      </c>
      <c r="CR77" s="43">
        <f t="shared" si="77"/>
        <v>105.2</v>
      </c>
      <c r="CS77" s="44">
        <f t="shared" si="78"/>
        <v>69</v>
      </c>
      <c r="CU77" s="386">
        <f>SUM(SUMIF($AZ$8:$BF$8, {"NON";"NEUT"}, AZ77:BF77))/config!$AC$16</f>
        <v>5</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4.4000000000000004</v>
      </c>
      <c r="DA77" s="43">
        <f>SUM(SUM(F81:G81)*$CY$108, SUM(F188:G188)*$CY$109, SUM(F295:G295)*$CY$110, SUM(F402:G402)*$CY$111, SUM(F509:G509)*$CY$112, SUM(F616:G616)*$CY$113, SUM(F723:G723)*$CY$114)/config!$AC$16</f>
        <v>0.4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20</v>
      </c>
      <c r="DG77" s="32">
        <f t="shared" si="148"/>
        <v>25</v>
      </c>
      <c r="DH77" s="32">
        <f t="shared" si="149"/>
        <v>25</v>
      </c>
      <c r="DI77" s="32">
        <f t="shared" si="150"/>
        <v>40</v>
      </c>
      <c r="DJ77" s="32">
        <f t="shared" si="151"/>
        <v>0</v>
      </c>
      <c r="DK77" s="32">
        <f t="shared" si="152"/>
        <v>25</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2</v>
      </c>
      <c r="DX77" s="709">
        <f t="shared" si="163"/>
        <v>1</v>
      </c>
      <c r="DY77" s="709">
        <f t="shared" si="164"/>
        <v>2</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6</v>
      </c>
      <c r="C78" s="148">
        <v>0</v>
      </c>
      <c r="D78" s="148">
        <v>5</v>
      </c>
      <c r="E78" s="148">
        <v>0</v>
      </c>
      <c r="F78" s="148">
        <v>1</v>
      </c>
      <c r="G78" s="148">
        <v>0</v>
      </c>
      <c r="H78" s="148">
        <v>0</v>
      </c>
      <c r="I78" s="148">
        <v>0</v>
      </c>
      <c r="J78" s="148">
        <v>0</v>
      </c>
      <c r="K78" s="148">
        <v>0</v>
      </c>
      <c r="L78" s="148">
        <v>0</v>
      </c>
      <c r="M78" s="512"/>
      <c r="N78" s="527" t="s">
        <v>108</v>
      </c>
      <c r="O78" s="733">
        <v>0</v>
      </c>
      <c r="P78" s="734">
        <v>0</v>
      </c>
      <c r="Q78" s="734">
        <v>2</v>
      </c>
      <c r="R78" s="734">
        <v>2</v>
      </c>
      <c r="S78" s="734">
        <v>2</v>
      </c>
      <c r="T78" s="734">
        <v>0</v>
      </c>
      <c r="U78" s="734">
        <v>0</v>
      </c>
      <c r="V78" s="734">
        <v>0</v>
      </c>
      <c r="W78" s="734">
        <v>0</v>
      </c>
      <c r="X78" s="734">
        <v>0</v>
      </c>
      <c r="Y78" s="734">
        <v>0</v>
      </c>
      <c r="Z78" s="734">
        <v>0</v>
      </c>
      <c r="AA78" s="734">
        <v>0</v>
      </c>
      <c r="AB78" s="734">
        <v>0</v>
      </c>
      <c r="AC78" s="149">
        <v>22.1</v>
      </c>
      <c r="AD78" s="149" t="s">
        <v>24</v>
      </c>
      <c r="AE78" s="148">
        <v>0</v>
      </c>
      <c r="AF78" s="149">
        <v>0</v>
      </c>
      <c r="AG78" s="148">
        <v>0</v>
      </c>
      <c r="AH78" s="149">
        <v>0</v>
      </c>
      <c r="AI78" s="148">
        <v>0</v>
      </c>
      <c r="AJ78" s="501">
        <v>0</v>
      </c>
      <c r="AP78" s="316">
        <f t="shared" si="140"/>
        <v>3</v>
      </c>
      <c r="AR78" s="34">
        <f t="shared" si="141"/>
        <v>0.6979166666666663</v>
      </c>
      <c r="AS78" s="42">
        <f>SUM(C82,C189,C296,C403,C510,C617,C724)/config!$AC$13</f>
        <v>0</v>
      </c>
      <c r="AT78" s="43">
        <f>SUM(D82:E82,D189:E189,D296:E296,D403:E403,D510:E510,D617:E617,D724:E724)/config!$AC$13</f>
        <v>4</v>
      </c>
      <c r="AU78" s="43">
        <f>SUM(F82:G82,F189:G189,F296:G296,F403:G403,F510:G510,F617:G617,F724:G724)/config!$AC$13</f>
        <v>0.42857142857142855</v>
      </c>
      <c r="AV78" s="43">
        <f>SUM(H82,H189,H296,H403,H510,H617,H724)/config!$AC$13</f>
        <v>0</v>
      </c>
      <c r="AW78" s="44">
        <f>SUM(I82:L82,I189:L189,I296:L296,I403:L403,I510:L510,I617:L617,I724:L724)/config!$AC$13</f>
        <v>0</v>
      </c>
      <c r="AY78" s="34">
        <f t="shared" si="142"/>
        <v>0.6979166666666663</v>
      </c>
      <c r="AZ78" s="45">
        <f t="shared" si="109"/>
        <v>6</v>
      </c>
      <c r="BA78" s="46">
        <f t="shared" si="110"/>
        <v>4</v>
      </c>
      <c r="BB78" s="46">
        <f t="shared" si="111"/>
        <v>5</v>
      </c>
      <c r="BC78" s="46">
        <f t="shared" si="112"/>
        <v>10</v>
      </c>
      <c r="BD78" s="46">
        <f t="shared" si="113"/>
        <v>4</v>
      </c>
      <c r="BE78" s="46">
        <f t="shared" si="114"/>
        <v>1</v>
      </c>
      <c r="BF78" s="47">
        <f t="shared" si="115"/>
        <v>1</v>
      </c>
      <c r="BG78" s="23"/>
      <c r="BH78" s="34">
        <f t="shared" si="116"/>
        <v>0.6979166666666663</v>
      </c>
      <c r="BI78" s="42">
        <f t="shared" si="117"/>
        <v>26.8</v>
      </c>
      <c r="BJ78" s="43">
        <f t="shared" si="118"/>
        <v>25.8</v>
      </c>
      <c r="BK78" s="43">
        <f t="shared" si="119"/>
        <v>23.9</v>
      </c>
      <c r="BL78" s="43">
        <f t="shared" si="120"/>
        <v>26.9</v>
      </c>
      <c r="BM78" s="43">
        <f t="shared" si="121"/>
        <v>29.2</v>
      </c>
      <c r="BN78" s="43">
        <f t="shared" si="122"/>
        <v>23.3</v>
      </c>
      <c r="BO78" s="44">
        <f t="shared" si="123"/>
        <v>30.1</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26.571428571428573</v>
      </c>
      <c r="CA78" s="327" t="e">
        <f t="shared" si="132"/>
        <v>#N/A</v>
      </c>
      <c r="CB78" s="329">
        <f t="shared" si="168"/>
        <v>30</v>
      </c>
      <c r="CD78" s="689">
        <f t="shared" si="133"/>
        <v>2</v>
      </c>
      <c r="CE78" s="690">
        <f t="shared" si="134"/>
        <v>1</v>
      </c>
      <c r="CF78" s="690">
        <f t="shared" si="135"/>
        <v>1</v>
      </c>
      <c r="CG78" s="690">
        <f t="shared" si="136"/>
        <v>4</v>
      </c>
      <c r="CH78" s="690">
        <f t="shared" si="137"/>
        <v>2</v>
      </c>
      <c r="CI78" s="690">
        <f t="shared" si="138"/>
        <v>0</v>
      </c>
      <c r="CJ78" s="691">
        <f t="shared" si="139"/>
        <v>1</v>
      </c>
      <c r="CK78" s="702">
        <f t="shared" si="144"/>
        <v>35.483870967741936</v>
      </c>
      <c r="CM78" s="42">
        <f t="shared" si="145"/>
        <v>160.80000000000001</v>
      </c>
      <c r="CN78" s="43">
        <f t="shared" si="73"/>
        <v>103.2</v>
      </c>
      <c r="CO78" s="43">
        <f t="shared" si="74"/>
        <v>119.5</v>
      </c>
      <c r="CP78" s="43">
        <f t="shared" si="75"/>
        <v>269</v>
      </c>
      <c r="CQ78" s="43">
        <f t="shared" si="76"/>
        <v>116.8</v>
      </c>
      <c r="CR78" s="43">
        <f t="shared" si="77"/>
        <v>23.3</v>
      </c>
      <c r="CS78" s="44">
        <f t="shared" si="78"/>
        <v>30.1</v>
      </c>
      <c r="CU78" s="386">
        <f>SUM(SUMIF($AZ$8:$BF$8, {"NON";"NEUT"}, AZ78:BF78))/config!$AC$16</f>
        <v>5.2</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4.5999999999999996</v>
      </c>
      <c r="DA78" s="43">
        <f>SUM(SUM(F82:G82)*$CY$108, SUM(F189:G189)*$CY$109, SUM(F296:G296)*$CY$110, SUM(F403:G403)*$CY$111, SUM(F510:G510)*$CY$112, SUM(F617:G617)*$CY$113, SUM(F724:G724)*$CY$114)/config!$AC$16</f>
        <v>0.6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33.333333333333329</v>
      </c>
      <c r="DG78" s="32">
        <f t="shared" si="148"/>
        <v>25</v>
      </c>
      <c r="DH78" s="32">
        <f t="shared" si="149"/>
        <v>20</v>
      </c>
      <c r="DI78" s="32">
        <f t="shared" si="150"/>
        <v>40</v>
      </c>
      <c r="DJ78" s="32">
        <f t="shared" si="151"/>
        <v>50</v>
      </c>
      <c r="DK78" s="32">
        <f t="shared" si="152"/>
        <v>0</v>
      </c>
      <c r="DL78" s="679">
        <f t="shared" si="153"/>
        <v>100</v>
      </c>
      <c r="DN78" s="11">
        <f t="shared" si="154"/>
        <v>1</v>
      </c>
      <c r="DO78" s="11">
        <f t="shared" si="155"/>
        <v>0</v>
      </c>
      <c r="DP78" s="11">
        <f t="shared" si="156"/>
        <v>0</v>
      </c>
      <c r="DQ78" s="11">
        <f t="shared" si="157"/>
        <v>0</v>
      </c>
      <c r="DR78" s="11">
        <f t="shared" si="158"/>
        <v>0</v>
      </c>
      <c r="DS78" s="11">
        <f t="shared" si="159"/>
        <v>0</v>
      </c>
      <c r="DT78" s="11">
        <f t="shared" si="160"/>
        <v>0</v>
      </c>
      <c r="DV78" s="709">
        <f t="shared" si="161"/>
        <v>1</v>
      </c>
      <c r="DW78" s="709">
        <f t="shared" si="162"/>
        <v>1</v>
      </c>
      <c r="DX78" s="709">
        <f t="shared" si="163"/>
        <v>1</v>
      </c>
      <c r="DY78" s="709">
        <f t="shared" si="164"/>
        <v>4</v>
      </c>
      <c r="DZ78" s="709">
        <f t="shared" si="165"/>
        <v>2</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5</v>
      </c>
      <c r="C79" s="150">
        <v>0</v>
      </c>
      <c r="D79" s="150">
        <v>4</v>
      </c>
      <c r="E79" s="150">
        <v>0</v>
      </c>
      <c r="F79" s="150">
        <v>1</v>
      </c>
      <c r="G79" s="150">
        <v>0</v>
      </c>
      <c r="H79" s="150">
        <v>0</v>
      </c>
      <c r="I79" s="150">
        <v>0</v>
      </c>
      <c r="J79" s="150">
        <v>0</v>
      </c>
      <c r="K79" s="150">
        <v>0</v>
      </c>
      <c r="L79" s="150">
        <v>0</v>
      </c>
      <c r="M79" s="514"/>
      <c r="N79" s="527" t="s">
        <v>65</v>
      </c>
      <c r="O79" s="733">
        <v>0</v>
      </c>
      <c r="P79" s="734">
        <v>0</v>
      </c>
      <c r="Q79" s="734">
        <v>0</v>
      </c>
      <c r="R79" s="734">
        <v>0</v>
      </c>
      <c r="S79" s="734">
        <v>4</v>
      </c>
      <c r="T79" s="734">
        <v>1</v>
      </c>
      <c r="U79" s="734">
        <v>0</v>
      </c>
      <c r="V79" s="734">
        <v>0</v>
      </c>
      <c r="W79" s="734">
        <v>0</v>
      </c>
      <c r="X79" s="734">
        <v>0</v>
      </c>
      <c r="Y79" s="734">
        <v>0</v>
      </c>
      <c r="Z79" s="734">
        <v>0</v>
      </c>
      <c r="AA79" s="734">
        <v>0</v>
      </c>
      <c r="AB79" s="734">
        <v>0</v>
      </c>
      <c r="AC79" s="151">
        <v>27.6</v>
      </c>
      <c r="AD79" s="151" t="s">
        <v>24</v>
      </c>
      <c r="AE79" s="150">
        <v>1</v>
      </c>
      <c r="AF79" s="151">
        <v>20</v>
      </c>
      <c r="AG79" s="150">
        <v>0</v>
      </c>
      <c r="AH79" s="151">
        <v>0</v>
      </c>
      <c r="AI79" s="150">
        <v>0</v>
      </c>
      <c r="AJ79" s="505">
        <v>0</v>
      </c>
      <c r="AP79" s="316">
        <f t="shared" si="140"/>
        <v>2</v>
      </c>
      <c r="AR79" s="34">
        <f t="shared" si="141"/>
        <v>0.70833333333333293</v>
      </c>
      <c r="AS79" s="42">
        <f>SUM(C83,C190,C297,C404,C511,C618,C725)/config!$AC$13</f>
        <v>0.14285714285714285</v>
      </c>
      <c r="AT79" s="43">
        <f>SUM(D83:E83,D190:E190,D297:E297,D404:E404,D511:E511,D618:E618,D725:E725)/config!$AC$13</f>
        <v>3.8571428571428572</v>
      </c>
      <c r="AU79" s="43">
        <f>SUM(F83:G83,F190:G190,F297:G297,F404:G404,F511:G511,F618:G618,F725:G725)/config!$AC$13</f>
        <v>0.2857142857142857</v>
      </c>
      <c r="AV79" s="43">
        <f>SUM(H83,H190,H297,H404,H511,H618,H725)/config!$AC$13</f>
        <v>0</v>
      </c>
      <c r="AW79" s="44">
        <f>SUM(I83:L83,I190:L190,I297:L297,I404:L404,I511:L511,I618:L618,I725:L725)/config!$AC$13</f>
        <v>0</v>
      </c>
      <c r="AY79" s="34">
        <f t="shared" si="142"/>
        <v>0.70833333333333293</v>
      </c>
      <c r="AZ79" s="45">
        <f t="shared" si="109"/>
        <v>3</v>
      </c>
      <c r="BA79" s="46">
        <f t="shared" si="110"/>
        <v>2</v>
      </c>
      <c r="BB79" s="46">
        <f t="shared" si="111"/>
        <v>4</v>
      </c>
      <c r="BC79" s="46">
        <f t="shared" si="112"/>
        <v>7</v>
      </c>
      <c r="BD79" s="46">
        <f t="shared" si="113"/>
        <v>2</v>
      </c>
      <c r="BE79" s="46">
        <f t="shared" si="114"/>
        <v>4</v>
      </c>
      <c r="BF79" s="47">
        <f t="shared" si="115"/>
        <v>8</v>
      </c>
      <c r="BG79" s="23"/>
      <c r="BH79" s="34">
        <f t="shared" si="116"/>
        <v>0.70833333333333293</v>
      </c>
      <c r="BI79" s="42">
        <f t="shared" si="117"/>
        <v>22</v>
      </c>
      <c r="BJ79" s="43">
        <f t="shared" si="118"/>
        <v>29.1</v>
      </c>
      <c r="BK79" s="43">
        <f t="shared" si="119"/>
        <v>31.6</v>
      </c>
      <c r="BL79" s="43">
        <f t="shared" si="120"/>
        <v>25.5</v>
      </c>
      <c r="BM79" s="43">
        <f t="shared" si="121"/>
        <v>25.2</v>
      </c>
      <c r="BN79" s="43">
        <f t="shared" si="122"/>
        <v>28.1</v>
      </c>
      <c r="BO79" s="44">
        <f t="shared" si="123"/>
        <v>24</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26.5</v>
      </c>
      <c r="CA79" s="327" t="e">
        <f t="shared" si="132"/>
        <v>#N/A</v>
      </c>
      <c r="CB79" s="329">
        <f t="shared" si="168"/>
        <v>30</v>
      </c>
      <c r="CD79" s="689">
        <f t="shared" si="133"/>
        <v>0</v>
      </c>
      <c r="CE79" s="690">
        <f t="shared" si="134"/>
        <v>1</v>
      </c>
      <c r="CF79" s="690">
        <f t="shared" si="135"/>
        <v>3</v>
      </c>
      <c r="CG79" s="690">
        <f t="shared" si="136"/>
        <v>0</v>
      </c>
      <c r="CH79" s="690">
        <f t="shared" si="137"/>
        <v>0</v>
      </c>
      <c r="CI79" s="690">
        <f t="shared" si="138"/>
        <v>1</v>
      </c>
      <c r="CJ79" s="691">
        <f t="shared" si="139"/>
        <v>0</v>
      </c>
      <c r="CK79" s="702">
        <f t="shared" si="144"/>
        <v>16.666666666666664</v>
      </c>
      <c r="CM79" s="42">
        <f t="shared" si="145"/>
        <v>66</v>
      </c>
      <c r="CN79" s="43">
        <f t="shared" si="73"/>
        <v>58.2</v>
      </c>
      <c r="CO79" s="43">
        <f t="shared" si="74"/>
        <v>126.4</v>
      </c>
      <c r="CP79" s="43">
        <f t="shared" si="75"/>
        <v>178.5</v>
      </c>
      <c r="CQ79" s="43">
        <f t="shared" si="76"/>
        <v>50.4</v>
      </c>
      <c r="CR79" s="43">
        <f t="shared" si="77"/>
        <v>112.4</v>
      </c>
      <c r="CS79" s="44">
        <f t="shared" si="78"/>
        <v>192</v>
      </c>
      <c r="CU79" s="386">
        <f>SUM(SUMIF($AZ$8:$BF$8, {"NON";"NEUT"}, AZ79:BF79))/config!$AC$16</f>
        <v>4.8</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4.2</v>
      </c>
      <c r="DA79" s="43">
        <f>SUM(SUM(F83:G83)*$CY$108, SUM(F190:G190)*$CY$109, SUM(F297:G297)*$CY$110, SUM(F404:G404)*$CY$111, SUM(F511:G511)*$CY$112, SUM(F618:G618)*$CY$113, SUM(F725:G725)*$CY$114)/config!$AC$16</f>
        <v>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50</v>
      </c>
      <c r="DH79" s="32">
        <f t="shared" si="149"/>
        <v>75</v>
      </c>
      <c r="DI79" s="32">
        <f t="shared" si="150"/>
        <v>0</v>
      </c>
      <c r="DJ79" s="32">
        <f t="shared" si="151"/>
        <v>0</v>
      </c>
      <c r="DK79" s="32">
        <f t="shared" si="152"/>
        <v>25</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1</v>
      </c>
      <c r="DX79" s="709">
        <f t="shared" si="163"/>
        <v>3</v>
      </c>
      <c r="DY79" s="709">
        <f t="shared" si="164"/>
        <v>0</v>
      </c>
      <c r="DZ79" s="709">
        <f t="shared" si="165"/>
        <v>0</v>
      </c>
      <c r="EA79" s="709">
        <f t="shared" si="166"/>
        <v>1</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11</v>
      </c>
      <c r="C80" s="148">
        <v>0</v>
      </c>
      <c r="D80" s="148">
        <v>9</v>
      </c>
      <c r="E80" s="148">
        <v>0</v>
      </c>
      <c r="F80" s="148">
        <v>2</v>
      </c>
      <c r="G80" s="148">
        <v>0</v>
      </c>
      <c r="H80" s="148">
        <v>0</v>
      </c>
      <c r="I80" s="148">
        <v>0</v>
      </c>
      <c r="J80" s="148">
        <v>0</v>
      </c>
      <c r="K80" s="148">
        <v>0</v>
      </c>
      <c r="L80" s="148">
        <v>0</v>
      </c>
      <c r="M80" s="512"/>
      <c r="N80" s="527" t="s">
        <v>109</v>
      </c>
      <c r="O80" s="733">
        <v>0</v>
      </c>
      <c r="P80" s="734">
        <v>0</v>
      </c>
      <c r="Q80" s="734">
        <v>2</v>
      </c>
      <c r="R80" s="734">
        <v>5</v>
      </c>
      <c r="S80" s="734">
        <v>4</v>
      </c>
      <c r="T80" s="734">
        <v>0</v>
      </c>
      <c r="U80" s="734">
        <v>0</v>
      </c>
      <c r="V80" s="734">
        <v>0</v>
      </c>
      <c r="W80" s="734">
        <v>0</v>
      </c>
      <c r="X80" s="734">
        <v>0</v>
      </c>
      <c r="Y80" s="734">
        <v>0</v>
      </c>
      <c r="Z80" s="734">
        <v>0</v>
      </c>
      <c r="AA80" s="734">
        <v>0</v>
      </c>
      <c r="AB80" s="734">
        <v>0</v>
      </c>
      <c r="AC80" s="149">
        <v>23.5</v>
      </c>
      <c r="AD80" s="149">
        <v>27</v>
      </c>
      <c r="AE80" s="148">
        <v>0</v>
      </c>
      <c r="AF80" s="149">
        <v>0</v>
      </c>
      <c r="AG80" s="148">
        <v>0</v>
      </c>
      <c r="AH80" s="149">
        <v>0</v>
      </c>
      <c r="AI80" s="148">
        <v>0</v>
      </c>
      <c r="AJ80" s="501">
        <v>0</v>
      </c>
      <c r="AP80" s="316">
        <f t="shared" si="140"/>
        <v>1</v>
      </c>
      <c r="AR80" s="34">
        <f t="shared" si="141"/>
        <v>0.71874999999999956</v>
      </c>
      <c r="AS80" s="42">
        <f>SUM(C84,C191,C298,C405,C512,C619,C726)/config!$AC$13</f>
        <v>0</v>
      </c>
      <c r="AT80" s="43">
        <f>SUM(D84:E84,D191:E191,D298:E298,D405:E405,D512:E512,D619:E619,D726:E726)/config!$AC$13</f>
        <v>3.2857142857142856</v>
      </c>
      <c r="AU80" s="43">
        <f>SUM(F84:G84,F191:G191,F298:G298,F405:G405,F512:G512,F619:G619,F726:G726)/config!$AC$13</f>
        <v>0.14285714285714285</v>
      </c>
      <c r="AV80" s="43">
        <f>SUM(H84,H191,H298,H405,H512,H619,H726)/config!$AC$13</f>
        <v>0</v>
      </c>
      <c r="AW80" s="44">
        <f>SUM(I84:L84,I191:L191,I298:L298,I405:L405,I512:L512,I619:L619,I726:L726)/config!$AC$13</f>
        <v>0</v>
      </c>
      <c r="AY80" s="34">
        <f t="shared" si="142"/>
        <v>0.71874999999999956</v>
      </c>
      <c r="AZ80" s="45">
        <f t="shared" si="109"/>
        <v>5</v>
      </c>
      <c r="BA80" s="46">
        <f t="shared" si="110"/>
        <v>3</v>
      </c>
      <c r="BB80" s="46">
        <f t="shared" si="111"/>
        <v>4</v>
      </c>
      <c r="BC80" s="46">
        <f t="shared" si="112"/>
        <v>0</v>
      </c>
      <c r="BD80" s="46">
        <f t="shared" si="113"/>
        <v>5</v>
      </c>
      <c r="BE80" s="46">
        <f t="shared" si="114"/>
        <v>4</v>
      </c>
      <c r="BF80" s="47">
        <f t="shared" si="115"/>
        <v>3</v>
      </c>
      <c r="BG80" s="23"/>
      <c r="BH80" s="34">
        <f t="shared" si="116"/>
        <v>0.71874999999999956</v>
      </c>
      <c r="BI80" s="42">
        <f t="shared" si="117"/>
        <v>27.6</v>
      </c>
      <c r="BJ80" s="43">
        <f t="shared" si="118"/>
        <v>25.9</v>
      </c>
      <c r="BK80" s="43">
        <f t="shared" si="119"/>
        <v>25.2</v>
      </c>
      <c r="BL80" s="43" t="str">
        <f t="shared" si="120"/>
        <v/>
      </c>
      <c r="BM80" s="43">
        <f t="shared" si="121"/>
        <v>28.6</v>
      </c>
      <c r="BN80" s="43">
        <f t="shared" si="122"/>
        <v>25.9</v>
      </c>
      <c r="BO80" s="44">
        <f t="shared" si="123"/>
        <v>23.4</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26.100000000000005</v>
      </c>
      <c r="CA80" s="327" t="e">
        <f t="shared" si="132"/>
        <v>#N/A</v>
      </c>
      <c r="CB80" s="329">
        <f t="shared" si="168"/>
        <v>30</v>
      </c>
      <c r="CD80" s="689">
        <f t="shared" si="133"/>
        <v>1</v>
      </c>
      <c r="CE80" s="690">
        <f t="shared" si="134"/>
        <v>0</v>
      </c>
      <c r="CF80" s="690">
        <f t="shared" si="135"/>
        <v>0</v>
      </c>
      <c r="CG80" s="690">
        <f t="shared" si="136"/>
        <v>0</v>
      </c>
      <c r="CH80" s="690">
        <f t="shared" si="137"/>
        <v>1</v>
      </c>
      <c r="CI80" s="690">
        <f t="shared" si="138"/>
        <v>0</v>
      </c>
      <c r="CJ80" s="691">
        <f t="shared" si="139"/>
        <v>0</v>
      </c>
      <c r="CK80" s="702">
        <f t="shared" si="144"/>
        <v>8.3333333333333321</v>
      </c>
      <c r="CM80" s="42">
        <f t="shared" si="145"/>
        <v>138</v>
      </c>
      <c r="CN80" s="43">
        <f t="shared" si="73"/>
        <v>77.699999999999989</v>
      </c>
      <c r="CO80" s="43">
        <f t="shared" si="74"/>
        <v>100.8</v>
      </c>
      <c r="CP80" s="43" t="str">
        <f t="shared" si="75"/>
        <v/>
      </c>
      <c r="CQ80" s="43">
        <f t="shared" si="76"/>
        <v>143</v>
      </c>
      <c r="CR80" s="43">
        <f t="shared" si="77"/>
        <v>103.6</v>
      </c>
      <c r="CS80" s="44">
        <f t="shared" si="78"/>
        <v>70.199999999999989</v>
      </c>
      <c r="CU80" s="386">
        <f>SUM(SUMIF($AZ$8:$BF$8, {"NON";"NEUT"}, AZ80:BF80))/config!$AC$16</f>
        <v>3</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2.8</v>
      </c>
      <c r="DA80" s="43">
        <f>SUM(SUM(F84:G84)*$CY$108, SUM(F191:G191)*$CY$109, SUM(F298:G298)*$CY$110, SUM(F405:G405)*$CY$111, SUM(F512:G512)*$CY$112, SUM(F619:G619)*$CY$113, SUM(F726:G726)*$CY$114)/config!$AC$16</f>
        <v>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20</v>
      </c>
      <c r="DG80" s="32">
        <f t="shared" si="148"/>
        <v>0</v>
      </c>
      <c r="DH80" s="32">
        <f t="shared" si="149"/>
        <v>0</v>
      </c>
      <c r="DI80" s="32" t="str">
        <f t="shared" si="150"/>
        <v/>
      </c>
      <c r="DJ80" s="32">
        <f t="shared" si="151"/>
        <v>20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1</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5</v>
      </c>
      <c r="C81" s="148">
        <v>0</v>
      </c>
      <c r="D81" s="148">
        <v>5</v>
      </c>
      <c r="E81" s="148">
        <v>0</v>
      </c>
      <c r="F81" s="148">
        <v>0</v>
      </c>
      <c r="G81" s="148">
        <v>0</v>
      </c>
      <c r="H81" s="148">
        <v>0</v>
      </c>
      <c r="I81" s="148">
        <v>0</v>
      </c>
      <c r="J81" s="148">
        <v>0</v>
      </c>
      <c r="K81" s="148">
        <v>0</v>
      </c>
      <c r="L81" s="148">
        <v>0</v>
      </c>
      <c r="M81" s="512"/>
      <c r="N81" s="527" t="s">
        <v>110</v>
      </c>
      <c r="O81" s="733">
        <v>0</v>
      </c>
      <c r="P81" s="734">
        <v>0</v>
      </c>
      <c r="Q81" s="734">
        <v>2</v>
      </c>
      <c r="R81" s="734">
        <v>1</v>
      </c>
      <c r="S81" s="734">
        <v>1</v>
      </c>
      <c r="T81" s="734">
        <v>1</v>
      </c>
      <c r="U81" s="734">
        <v>0</v>
      </c>
      <c r="V81" s="734">
        <v>0</v>
      </c>
      <c r="W81" s="734">
        <v>0</v>
      </c>
      <c r="X81" s="734">
        <v>0</v>
      </c>
      <c r="Y81" s="734">
        <v>0</v>
      </c>
      <c r="Z81" s="734">
        <v>0</v>
      </c>
      <c r="AA81" s="734">
        <v>0</v>
      </c>
      <c r="AB81" s="734">
        <v>0</v>
      </c>
      <c r="AC81" s="149">
        <v>23.3</v>
      </c>
      <c r="AD81" s="149" t="s">
        <v>24</v>
      </c>
      <c r="AE81" s="148">
        <v>1</v>
      </c>
      <c r="AF81" s="149">
        <v>20</v>
      </c>
      <c r="AG81" s="148">
        <v>0</v>
      </c>
      <c r="AH81" s="149">
        <v>0</v>
      </c>
      <c r="AI81" s="148">
        <v>0</v>
      </c>
      <c r="AJ81" s="501">
        <v>0</v>
      </c>
      <c r="AP81" s="316">
        <f t="shared" si="140"/>
        <v>2</v>
      </c>
      <c r="AR81" s="34">
        <f t="shared" si="141"/>
        <v>0.72916666666666619</v>
      </c>
      <c r="AS81" s="42">
        <f>SUM(C85,C192,C299,C406,C513,C620,C727)/config!$AC$13</f>
        <v>0.14285714285714285</v>
      </c>
      <c r="AT81" s="43">
        <f>SUM(D85:E85,D192:E192,D299:E299,D406:E406,D513:E513,D620:E620,D727:E727)/config!$AC$13</f>
        <v>3.1428571428571428</v>
      </c>
      <c r="AU81" s="43">
        <f>SUM(F85:G85,F192:G192,F299:G299,F406:G406,F513:G513,F620:G620,F727:G727)/config!$AC$13</f>
        <v>0.2857142857142857</v>
      </c>
      <c r="AV81" s="43">
        <f>SUM(H85,H192,H299,H406,H513,H620,H727)/config!$AC$13</f>
        <v>0</v>
      </c>
      <c r="AW81" s="44">
        <f>SUM(I85:L85,I192:L192,I299:L299,I406:L406,I513:L513,I620:L620,I727:L727)/config!$AC$13</f>
        <v>0</v>
      </c>
      <c r="AY81" s="34">
        <f t="shared" si="142"/>
        <v>0.72916666666666619</v>
      </c>
      <c r="AZ81" s="45">
        <f t="shared" si="109"/>
        <v>3</v>
      </c>
      <c r="BA81" s="46">
        <f t="shared" si="110"/>
        <v>3</v>
      </c>
      <c r="BB81" s="46">
        <f t="shared" si="111"/>
        <v>4</v>
      </c>
      <c r="BC81" s="46">
        <f t="shared" si="112"/>
        <v>7</v>
      </c>
      <c r="BD81" s="46">
        <f t="shared" si="113"/>
        <v>2</v>
      </c>
      <c r="BE81" s="46">
        <f t="shared" si="114"/>
        <v>4</v>
      </c>
      <c r="BF81" s="47">
        <f t="shared" si="115"/>
        <v>2</v>
      </c>
      <c r="BG81" s="23"/>
      <c r="BH81" s="34">
        <f t="shared" si="116"/>
        <v>0.72916666666666619</v>
      </c>
      <c r="BI81" s="42">
        <f t="shared" si="117"/>
        <v>22.7</v>
      </c>
      <c r="BJ81" s="43">
        <f t="shared" si="118"/>
        <v>30.6</v>
      </c>
      <c r="BK81" s="43">
        <f t="shared" si="119"/>
        <v>25.7</v>
      </c>
      <c r="BL81" s="43">
        <f t="shared" si="120"/>
        <v>24</v>
      </c>
      <c r="BM81" s="43">
        <f t="shared" si="121"/>
        <v>17.3</v>
      </c>
      <c r="BN81" s="43">
        <f t="shared" si="122"/>
        <v>28.2</v>
      </c>
      <c r="BO81" s="44">
        <f t="shared" si="123"/>
        <v>31</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25.642857142857142</v>
      </c>
      <c r="CA81" s="327" t="e">
        <f t="shared" si="132"/>
        <v>#N/A</v>
      </c>
      <c r="CB81" s="329">
        <f t="shared" si="168"/>
        <v>30</v>
      </c>
      <c r="CD81" s="689">
        <f t="shared" si="133"/>
        <v>1</v>
      </c>
      <c r="CE81" s="690">
        <f t="shared" si="134"/>
        <v>1</v>
      </c>
      <c r="CF81" s="690">
        <f t="shared" si="135"/>
        <v>0</v>
      </c>
      <c r="CG81" s="690">
        <f t="shared" si="136"/>
        <v>1</v>
      </c>
      <c r="CH81" s="690">
        <f t="shared" si="137"/>
        <v>0</v>
      </c>
      <c r="CI81" s="690">
        <f t="shared" si="138"/>
        <v>1</v>
      </c>
      <c r="CJ81" s="691">
        <f t="shared" si="139"/>
        <v>1</v>
      </c>
      <c r="CK81" s="702">
        <f t="shared" si="144"/>
        <v>20</v>
      </c>
      <c r="CM81" s="42">
        <f t="shared" si="145"/>
        <v>68.099999999999994</v>
      </c>
      <c r="CN81" s="43">
        <f t="shared" si="73"/>
        <v>91.800000000000011</v>
      </c>
      <c r="CO81" s="43">
        <f t="shared" si="74"/>
        <v>102.8</v>
      </c>
      <c r="CP81" s="43">
        <f t="shared" si="75"/>
        <v>168</v>
      </c>
      <c r="CQ81" s="43">
        <f t="shared" si="76"/>
        <v>34.6</v>
      </c>
      <c r="CR81" s="43">
        <f t="shared" si="77"/>
        <v>112.8</v>
      </c>
      <c r="CS81" s="44">
        <f t="shared" si="78"/>
        <v>62</v>
      </c>
      <c r="CU81" s="386">
        <f>SUM(SUMIF($AZ$8:$BF$8, {"NON";"NEUT"}, AZ81:BF81))/config!$AC$16</f>
        <v>3.8</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3.2</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33.333333333333329</v>
      </c>
      <c r="DG81" s="32">
        <f t="shared" si="148"/>
        <v>33.333333333333329</v>
      </c>
      <c r="DH81" s="32">
        <f t="shared" si="149"/>
        <v>0</v>
      </c>
      <c r="DI81" s="32">
        <f t="shared" si="150"/>
        <v>14.285714285714285</v>
      </c>
      <c r="DJ81" s="32">
        <f t="shared" si="151"/>
        <v>0</v>
      </c>
      <c r="DK81" s="32">
        <f t="shared" si="152"/>
        <v>25</v>
      </c>
      <c r="DL81" s="679">
        <f t="shared" si="153"/>
        <v>50</v>
      </c>
      <c r="DN81" s="11">
        <f t="shared" si="154"/>
        <v>0</v>
      </c>
      <c r="DO81" s="11">
        <f t="shared" si="155"/>
        <v>1</v>
      </c>
      <c r="DP81" s="11">
        <f t="shared" si="156"/>
        <v>0</v>
      </c>
      <c r="DQ81" s="11">
        <f t="shared" si="157"/>
        <v>0</v>
      </c>
      <c r="DR81" s="11">
        <f t="shared" si="158"/>
        <v>0</v>
      </c>
      <c r="DS81" s="11">
        <f t="shared" si="159"/>
        <v>0</v>
      </c>
      <c r="DT81" s="11">
        <f t="shared" si="160"/>
        <v>0</v>
      </c>
      <c r="DV81" s="709">
        <f t="shared" si="161"/>
        <v>1</v>
      </c>
      <c r="DW81" s="709">
        <f t="shared" si="162"/>
        <v>0</v>
      </c>
      <c r="DX81" s="709">
        <f t="shared" si="163"/>
        <v>0</v>
      </c>
      <c r="DY81" s="709">
        <f t="shared" si="164"/>
        <v>1</v>
      </c>
      <c r="DZ81" s="709">
        <f t="shared" si="165"/>
        <v>0</v>
      </c>
      <c r="EA81" s="709">
        <f t="shared" si="166"/>
        <v>1</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6</v>
      </c>
      <c r="C82" s="148">
        <v>0</v>
      </c>
      <c r="D82" s="148">
        <v>5</v>
      </c>
      <c r="E82" s="148">
        <v>0</v>
      </c>
      <c r="F82" s="148">
        <v>1</v>
      </c>
      <c r="G82" s="148">
        <v>0</v>
      </c>
      <c r="H82" s="148">
        <v>0</v>
      </c>
      <c r="I82" s="148">
        <v>0</v>
      </c>
      <c r="J82" s="148">
        <v>0</v>
      </c>
      <c r="K82" s="148">
        <v>0</v>
      </c>
      <c r="L82" s="148">
        <v>0</v>
      </c>
      <c r="M82" s="512"/>
      <c r="N82" s="527" t="s">
        <v>111</v>
      </c>
      <c r="O82" s="733">
        <v>0</v>
      </c>
      <c r="P82" s="734">
        <v>0</v>
      </c>
      <c r="Q82" s="734">
        <v>1</v>
      </c>
      <c r="R82" s="734">
        <v>2</v>
      </c>
      <c r="S82" s="734">
        <v>1</v>
      </c>
      <c r="T82" s="734">
        <v>1</v>
      </c>
      <c r="U82" s="734">
        <v>0</v>
      </c>
      <c r="V82" s="734">
        <v>1</v>
      </c>
      <c r="W82" s="734">
        <v>0</v>
      </c>
      <c r="X82" s="734">
        <v>0</v>
      </c>
      <c r="Y82" s="734">
        <v>0</v>
      </c>
      <c r="Z82" s="734">
        <v>0</v>
      </c>
      <c r="AA82" s="734">
        <v>0</v>
      </c>
      <c r="AB82" s="734">
        <v>0</v>
      </c>
      <c r="AC82" s="149">
        <v>26.8</v>
      </c>
      <c r="AD82" s="149" t="s">
        <v>24</v>
      </c>
      <c r="AE82" s="148">
        <v>2</v>
      </c>
      <c r="AF82" s="149">
        <v>33.333333333333329</v>
      </c>
      <c r="AG82" s="148">
        <v>1</v>
      </c>
      <c r="AH82" s="149">
        <v>16.666666666666664</v>
      </c>
      <c r="AI82" s="148">
        <v>0</v>
      </c>
      <c r="AJ82" s="501">
        <v>0</v>
      </c>
      <c r="AP82" s="316">
        <f t="shared" si="140"/>
        <v>1</v>
      </c>
      <c r="AR82" s="34">
        <f t="shared" si="141"/>
        <v>0.73958333333333282</v>
      </c>
      <c r="AS82" s="42">
        <f>SUM(C86,C193,C300,C407,C514,C621,C728)/config!$AC$13</f>
        <v>0</v>
      </c>
      <c r="AT82" s="43">
        <f>SUM(D86:E86,D193:E193,D300:E300,D407:E407,D514:E514,D621:E621,D728:E728)/config!$AC$13</f>
        <v>3.2857142857142856</v>
      </c>
      <c r="AU82" s="43">
        <f>SUM(F86:G86,F193:G193,F300:G300,F407:G407,F514:G514,F621:G621,F728:G728)/config!$AC$13</f>
        <v>0.14285714285714285</v>
      </c>
      <c r="AV82" s="43">
        <f>SUM(H86,H193,H300,H407,H514,H621,H728)/config!$AC$13</f>
        <v>0</v>
      </c>
      <c r="AW82" s="44">
        <f>SUM(I86:L86,I193:L193,I300:L300,I407:L407,I514:L514,I621:L621,I728:L728)/config!$AC$13</f>
        <v>0</v>
      </c>
      <c r="AY82" s="34">
        <f t="shared" si="142"/>
        <v>0.73958333333333282</v>
      </c>
      <c r="AZ82" s="45">
        <f t="shared" si="109"/>
        <v>5</v>
      </c>
      <c r="BA82" s="46">
        <f t="shared" si="110"/>
        <v>1</v>
      </c>
      <c r="BB82" s="46">
        <f t="shared" si="111"/>
        <v>5</v>
      </c>
      <c r="BC82" s="46">
        <f t="shared" si="112"/>
        <v>3</v>
      </c>
      <c r="BD82" s="46">
        <f t="shared" si="113"/>
        <v>3</v>
      </c>
      <c r="BE82" s="46">
        <f t="shared" si="114"/>
        <v>3</v>
      </c>
      <c r="BF82" s="47">
        <f t="shared" si="115"/>
        <v>4</v>
      </c>
      <c r="BG82" s="23"/>
      <c r="BH82" s="34">
        <f t="shared" si="116"/>
        <v>0.73958333333333282</v>
      </c>
      <c r="BI82" s="42">
        <f t="shared" si="117"/>
        <v>32.4</v>
      </c>
      <c r="BJ82" s="43">
        <f t="shared" si="118"/>
        <v>20.6</v>
      </c>
      <c r="BK82" s="43">
        <f t="shared" si="119"/>
        <v>26</v>
      </c>
      <c r="BL82" s="43">
        <f t="shared" si="120"/>
        <v>27.4</v>
      </c>
      <c r="BM82" s="43">
        <f t="shared" si="121"/>
        <v>24</v>
      </c>
      <c r="BN82" s="43">
        <f t="shared" si="122"/>
        <v>19.899999999999999</v>
      </c>
      <c r="BO82" s="44">
        <f t="shared" si="123"/>
        <v>27.3</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25.371428571428574</v>
      </c>
      <c r="CA82" s="327" t="e">
        <f t="shared" si="132"/>
        <v>#N/A</v>
      </c>
      <c r="CB82" s="329">
        <f t="shared" si="168"/>
        <v>30</v>
      </c>
      <c r="CD82" s="689">
        <f t="shared" si="133"/>
        <v>4</v>
      </c>
      <c r="CE82" s="690">
        <f t="shared" si="134"/>
        <v>0</v>
      </c>
      <c r="CF82" s="690">
        <f t="shared" si="135"/>
        <v>0</v>
      </c>
      <c r="CG82" s="690">
        <f t="shared" si="136"/>
        <v>1</v>
      </c>
      <c r="CH82" s="690">
        <f t="shared" si="137"/>
        <v>0</v>
      </c>
      <c r="CI82" s="690">
        <f t="shared" si="138"/>
        <v>0</v>
      </c>
      <c r="CJ82" s="691">
        <f t="shared" si="139"/>
        <v>1</v>
      </c>
      <c r="CK82" s="702">
        <f t="shared" si="144"/>
        <v>25</v>
      </c>
      <c r="CM82" s="42">
        <f t="shared" si="145"/>
        <v>162</v>
      </c>
      <c r="CN82" s="43">
        <f t="shared" si="73"/>
        <v>20.6</v>
      </c>
      <c r="CO82" s="43">
        <f t="shared" si="74"/>
        <v>130</v>
      </c>
      <c r="CP82" s="43">
        <f t="shared" si="75"/>
        <v>82.199999999999989</v>
      </c>
      <c r="CQ82" s="43">
        <f t="shared" si="76"/>
        <v>72</v>
      </c>
      <c r="CR82" s="43">
        <f t="shared" si="77"/>
        <v>59.699999999999996</v>
      </c>
      <c r="CS82" s="44">
        <f t="shared" si="78"/>
        <v>109.2</v>
      </c>
      <c r="CU82" s="386">
        <f>SUM(SUMIF($AZ$8:$BF$8, {"NON";"NEUT"}, AZ82:BF82))/config!$AC$16</f>
        <v>3.6</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3.4</v>
      </c>
      <c r="DA82" s="43">
        <f>SUM(SUM(F86:G86)*$CY$108, SUM(F193:G193)*$CY$109, SUM(F300:G300)*$CY$110, SUM(F407:G407)*$CY$111, SUM(F514:G514)*$CY$112, SUM(F621:G621)*$CY$113, SUM(F728:G728)*$CY$114)/config!$AC$16</f>
        <v>0.2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80</v>
      </c>
      <c r="DG82" s="32">
        <f t="shared" si="148"/>
        <v>0</v>
      </c>
      <c r="DH82" s="32">
        <f t="shared" si="149"/>
        <v>0</v>
      </c>
      <c r="DI82" s="32">
        <f t="shared" si="150"/>
        <v>33.333333333333329</v>
      </c>
      <c r="DJ82" s="32">
        <f t="shared" si="151"/>
        <v>0</v>
      </c>
      <c r="DK82" s="32">
        <f t="shared" si="152"/>
        <v>0</v>
      </c>
      <c r="DL82" s="679">
        <f t="shared" si="153"/>
        <v>25</v>
      </c>
      <c r="DN82" s="11">
        <f t="shared" si="154"/>
        <v>2</v>
      </c>
      <c r="DO82" s="11">
        <f t="shared" si="155"/>
        <v>0</v>
      </c>
      <c r="DP82" s="11">
        <f t="shared" si="156"/>
        <v>0</v>
      </c>
      <c r="DQ82" s="11">
        <f t="shared" si="157"/>
        <v>0</v>
      </c>
      <c r="DR82" s="11">
        <f t="shared" si="158"/>
        <v>0</v>
      </c>
      <c r="DS82" s="11">
        <f t="shared" si="159"/>
        <v>0</v>
      </c>
      <c r="DT82" s="11">
        <f t="shared" si="160"/>
        <v>0</v>
      </c>
      <c r="DV82" s="709">
        <f t="shared" si="161"/>
        <v>2</v>
      </c>
      <c r="DW82" s="709">
        <f t="shared" si="162"/>
        <v>0</v>
      </c>
      <c r="DX82" s="709">
        <f t="shared" si="163"/>
        <v>0</v>
      </c>
      <c r="DY82" s="709">
        <f t="shared" si="164"/>
        <v>1</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3</v>
      </c>
      <c r="C83" s="148">
        <v>0</v>
      </c>
      <c r="D83" s="148">
        <v>2</v>
      </c>
      <c r="E83" s="148">
        <v>0</v>
      </c>
      <c r="F83" s="148">
        <v>1</v>
      </c>
      <c r="G83" s="148">
        <v>0</v>
      </c>
      <c r="H83" s="148">
        <v>0</v>
      </c>
      <c r="I83" s="148">
        <v>0</v>
      </c>
      <c r="J83" s="148">
        <v>0</v>
      </c>
      <c r="K83" s="148">
        <v>0</v>
      </c>
      <c r="L83" s="148">
        <v>0</v>
      </c>
      <c r="M83" s="512"/>
      <c r="N83" s="527" t="s">
        <v>67</v>
      </c>
      <c r="O83" s="733">
        <v>0</v>
      </c>
      <c r="P83" s="734">
        <v>0</v>
      </c>
      <c r="Q83" s="734">
        <v>1</v>
      </c>
      <c r="R83" s="734">
        <v>1</v>
      </c>
      <c r="S83" s="734">
        <v>1</v>
      </c>
      <c r="T83" s="734">
        <v>0</v>
      </c>
      <c r="U83" s="734">
        <v>0</v>
      </c>
      <c r="V83" s="734">
        <v>0</v>
      </c>
      <c r="W83" s="734">
        <v>0</v>
      </c>
      <c r="X83" s="734">
        <v>0</v>
      </c>
      <c r="Y83" s="734">
        <v>0</v>
      </c>
      <c r="Z83" s="734">
        <v>0</v>
      </c>
      <c r="AA83" s="734">
        <v>0</v>
      </c>
      <c r="AB83" s="734">
        <v>0</v>
      </c>
      <c r="AC83" s="149">
        <v>22</v>
      </c>
      <c r="AD83" s="149" t="s">
        <v>24</v>
      </c>
      <c r="AE83" s="148">
        <v>0</v>
      </c>
      <c r="AF83" s="149">
        <v>0</v>
      </c>
      <c r="AG83" s="148">
        <v>0</v>
      </c>
      <c r="AH83" s="149">
        <v>0</v>
      </c>
      <c r="AI83" s="148">
        <v>0</v>
      </c>
      <c r="AJ83" s="501">
        <v>0</v>
      </c>
      <c r="AP83" s="316">
        <f t="shared" si="140"/>
        <v>2</v>
      </c>
      <c r="AR83" s="34">
        <f t="shared" si="141"/>
        <v>0.74999999999999944</v>
      </c>
      <c r="AS83" s="42">
        <f>SUM(C87,C194,C301,C408,C515,C622,C729)/config!$AC$13</f>
        <v>0.2857142857142857</v>
      </c>
      <c r="AT83" s="43">
        <f>SUM(D87:E87,D194:E194,D301:E301,D408:E408,D515:E515,D622:E622,D729:E729)/config!$AC$13</f>
        <v>2.7142857142857144</v>
      </c>
      <c r="AU83" s="43">
        <f>SUM(F87:G87,F194:G194,F301:G301,F408:G408,F515:G515,F622:G622,F729:G729)/config!$AC$13</f>
        <v>0.2857142857142857</v>
      </c>
      <c r="AV83" s="43">
        <f>SUM(H87,H194,H301,H408,H515,H622,H729)/config!$AC$13</f>
        <v>0</v>
      </c>
      <c r="AW83" s="44">
        <f>SUM(I87:L87,I194:L194,I301:L301,I408:L408,I515:L515,I622:L622,I729:L729)/config!$AC$13</f>
        <v>0</v>
      </c>
      <c r="AY83" s="34">
        <f t="shared" si="142"/>
        <v>0.74999999999999944</v>
      </c>
      <c r="AZ83" s="45">
        <f t="shared" si="109"/>
        <v>2</v>
      </c>
      <c r="BA83" s="46">
        <f t="shared" si="110"/>
        <v>7</v>
      </c>
      <c r="BB83" s="46">
        <f t="shared" si="111"/>
        <v>6</v>
      </c>
      <c r="BC83" s="46">
        <f t="shared" si="112"/>
        <v>2</v>
      </c>
      <c r="BD83" s="46">
        <f t="shared" si="113"/>
        <v>2</v>
      </c>
      <c r="BE83" s="46">
        <f t="shared" si="114"/>
        <v>1</v>
      </c>
      <c r="BF83" s="47">
        <f t="shared" si="115"/>
        <v>3</v>
      </c>
      <c r="BG83" s="23"/>
      <c r="BH83" s="34">
        <f t="shared" si="116"/>
        <v>0.74999999999999944</v>
      </c>
      <c r="BI83" s="42">
        <f t="shared" si="117"/>
        <v>26.6</v>
      </c>
      <c r="BJ83" s="43">
        <f t="shared" si="118"/>
        <v>25.1</v>
      </c>
      <c r="BK83" s="43">
        <f t="shared" si="119"/>
        <v>21.8</v>
      </c>
      <c r="BL83" s="43">
        <f t="shared" si="120"/>
        <v>30.8</v>
      </c>
      <c r="BM83" s="43">
        <f t="shared" si="121"/>
        <v>23.6</v>
      </c>
      <c r="BN83" s="43">
        <f t="shared" si="122"/>
        <v>26.6</v>
      </c>
      <c r="BO83" s="44">
        <f t="shared" si="123"/>
        <v>24.7</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25.599999999999998</v>
      </c>
      <c r="CA83" s="327" t="e">
        <f t="shared" si="132"/>
        <v>#N/A</v>
      </c>
      <c r="CB83" s="329">
        <f t="shared" si="168"/>
        <v>30</v>
      </c>
      <c r="CD83" s="689">
        <f t="shared" si="133"/>
        <v>0</v>
      </c>
      <c r="CE83" s="690">
        <f t="shared" si="134"/>
        <v>0</v>
      </c>
      <c r="CF83" s="690">
        <f t="shared" si="135"/>
        <v>1</v>
      </c>
      <c r="CG83" s="690">
        <f t="shared" si="136"/>
        <v>2</v>
      </c>
      <c r="CH83" s="690">
        <f t="shared" si="137"/>
        <v>0</v>
      </c>
      <c r="CI83" s="690">
        <f t="shared" si="138"/>
        <v>0</v>
      </c>
      <c r="CJ83" s="691">
        <f t="shared" si="139"/>
        <v>0</v>
      </c>
      <c r="CK83" s="702">
        <f t="shared" si="144"/>
        <v>13.043478260869565</v>
      </c>
      <c r="CM83" s="42">
        <f t="shared" si="145"/>
        <v>53.2</v>
      </c>
      <c r="CN83" s="43">
        <f t="shared" si="73"/>
        <v>175.70000000000002</v>
      </c>
      <c r="CO83" s="43">
        <f t="shared" si="74"/>
        <v>130.80000000000001</v>
      </c>
      <c r="CP83" s="43">
        <f t="shared" si="75"/>
        <v>61.6</v>
      </c>
      <c r="CQ83" s="43">
        <f t="shared" si="76"/>
        <v>47.2</v>
      </c>
      <c r="CR83" s="43">
        <f t="shared" si="77"/>
        <v>26.6</v>
      </c>
      <c r="CS83" s="44">
        <f t="shared" si="78"/>
        <v>74.099999999999994</v>
      </c>
      <c r="CU83" s="386">
        <f>SUM(SUMIF($AZ$8:$BF$8, {"NON";"NEUT"}, AZ83:BF83))/config!$AC$16</f>
        <v>4</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3.2</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16.666666666666664</v>
      </c>
      <c r="DI83" s="32">
        <f t="shared" si="150"/>
        <v>100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1</v>
      </c>
      <c r="DY83" s="709">
        <f t="shared" si="164"/>
        <v>2</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5</v>
      </c>
      <c r="C84" s="148">
        <v>0</v>
      </c>
      <c r="D84" s="148">
        <v>4</v>
      </c>
      <c r="E84" s="148">
        <v>0</v>
      </c>
      <c r="F84" s="148">
        <v>1</v>
      </c>
      <c r="G84" s="148">
        <v>0</v>
      </c>
      <c r="H84" s="148">
        <v>0</v>
      </c>
      <c r="I84" s="148">
        <v>0</v>
      </c>
      <c r="J84" s="148">
        <v>0</v>
      </c>
      <c r="K84" s="148">
        <v>0</v>
      </c>
      <c r="L84" s="148">
        <v>0</v>
      </c>
      <c r="M84" s="512"/>
      <c r="N84" s="527" t="s">
        <v>112</v>
      </c>
      <c r="O84" s="733">
        <v>0</v>
      </c>
      <c r="P84" s="734">
        <v>0</v>
      </c>
      <c r="Q84" s="734">
        <v>0</v>
      </c>
      <c r="R84" s="734">
        <v>2</v>
      </c>
      <c r="S84" s="734">
        <v>2</v>
      </c>
      <c r="T84" s="734">
        <v>1</v>
      </c>
      <c r="U84" s="734">
        <v>0</v>
      </c>
      <c r="V84" s="734">
        <v>0</v>
      </c>
      <c r="W84" s="734">
        <v>0</v>
      </c>
      <c r="X84" s="734">
        <v>0</v>
      </c>
      <c r="Y84" s="734">
        <v>0</v>
      </c>
      <c r="Z84" s="734">
        <v>0</v>
      </c>
      <c r="AA84" s="734">
        <v>0</v>
      </c>
      <c r="AB84" s="734">
        <v>0</v>
      </c>
      <c r="AC84" s="149">
        <v>27.6</v>
      </c>
      <c r="AD84" s="149" t="s">
        <v>24</v>
      </c>
      <c r="AE84" s="148">
        <v>1</v>
      </c>
      <c r="AF84" s="149">
        <v>20</v>
      </c>
      <c r="AG84" s="148">
        <v>0</v>
      </c>
      <c r="AH84" s="149">
        <v>0</v>
      </c>
      <c r="AI84" s="148">
        <v>0</v>
      </c>
      <c r="AJ84" s="501">
        <v>0</v>
      </c>
      <c r="AP84" s="316">
        <f t="shared" si="140"/>
        <v>2</v>
      </c>
      <c r="AR84" s="34">
        <f t="shared" si="141"/>
        <v>0.76041666666666607</v>
      </c>
      <c r="AS84" s="42">
        <f>SUM(C88,C195,C302,C409,C516,C623,C730)/config!$AC$13</f>
        <v>0.14285714285714285</v>
      </c>
      <c r="AT84" s="43">
        <f>SUM(D88:E88,D195:E195,D302:E302,D409:E409,D516:E516,D623:E623,D730:E730)/config!$AC$13</f>
        <v>2.2857142857142856</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4</v>
      </c>
      <c r="BA84" s="46">
        <f t="shared" si="110"/>
        <v>3</v>
      </c>
      <c r="BB84" s="46">
        <f t="shared" si="111"/>
        <v>7</v>
      </c>
      <c r="BC84" s="46">
        <f t="shared" si="112"/>
        <v>2</v>
      </c>
      <c r="BD84" s="46">
        <f t="shared" si="113"/>
        <v>2</v>
      </c>
      <c r="BE84" s="46">
        <f t="shared" si="114"/>
        <v>0</v>
      </c>
      <c r="BF84" s="47">
        <f t="shared" si="115"/>
        <v>1</v>
      </c>
      <c r="BG84" s="23"/>
      <c r="BH84" s="34">
        <f t="shared" si="116"/>
        <v>0.76041666666666607</v>
      </c>
      <c r="BI84" s="42">
        <f t="shared" si="117"/>
        <v>26.5</v>
      </c>
      <c r="BJ84" s="43">
        <f t="shared" si="118"/>
        <v>30</v>
      </c>
      <c r="BK84" s="43">
        <f t="shared" si="119"/>
        <v>24</v>
      </c>
      <c r="BL84" s="43">
        <f t="shared" si="120"/>
        <v>27.3</v>
      </c>
      <c r="BM84" s="43">
        <f t="shared" si="121"/>
        <v>21.7</v>
      </c>
      <c r="BN84" s="43" t="str">
        <f t="shared" si="122"/>
        <v/>
      </c>
      <c r="BO84" s="44">
        <f t="shared" si="123"/>
        <v>24.6</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25.683333333333334</v>
      </c>
      <c r="CA84" s="327" t="e">
        <f t="shared" si="132"/>
        <v>#N/A</v>
      </c>
      <c r="CB84" s="329">
        <f t="shared" si="168"/>
        <v>30</v>
      </c>
      <c r="CD84" s="689">
        <f t="shared" si="133"/>
        <v>0</v>
      </c>
      <c r="CE84" s="690">
        <f t="shared" si="134"/>
        <v>2</v>
      </c>
      <c r="CF84" s="690">
        <f t="shared" si="135"/>
        <v>0</v>
      </c>
      <c r="CG84" s="690">
        <f t="shared" si="136"/>
        <v>0</v>
      </c>
      <c r="CH84" s="690">
        <f t="shared" si="137"/>
        <v>0</v>
      </c>
      <c r="CI84" s="690">
        <f t="shared" si="138"/>
        <v>0</v>
      </c>
      <c r="CJ84" s="691">
        <f t="shared" si="139"/>
        <v>0</v>
      </c>
      <c r="CK84" s="702">
        <f t="shared" si="144"/>
        <v>10.526315789473683</v>
      </c>
      <c r="CM84" s="42">
        <f t="shared" si="145"/>
        <v>106</v>
      </c>
      <c r="CN84" s="43">
        <f t="shared" si="73"/>
        <v>90</v>
      </c>
      <c r="CO84" s="43">
        <f t="shared" si="74"/>
        <v>168</v>
      </c>
      <c r="CP84" s="43">
        <f t="shared" si="75"/>
        <v>54.6</v>
      </c>
      <c r="CQ84" s="43">
        <f t="shared" si="76"/>
        <v>43.4</v>
      </c>
      <c r="CR84" s="43" t="str">
        <f t="shared" si="77"/>
        <v/>
      </c>
      <c r="CS84" s="44">
        <f t="shared" si="78"/>
        <v>24.6</v>
      </c>
      <c r="CU84" s="386">
        <f>SUM(SUMIF($AZ$8:$BF$8, {"NON";"NEUT"}, AZ84:BF84))/config!$AC$16</f>
        <v>3.4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3</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66.666666666666657</v>
      </c>
      <c r="DH84" s="32">
        <f t="shared" si="149"/>
        <v>0</v>
      </c>
      <c r="DI84" s="32">
        <f t="shared" si="150"/>
        <v>0</v>
      </c>
      <c r="DJ84" s="32">
        <f t="shared" si="151"/>
        <v>0</v>
      </c>
      <c r="DK84" s="32" t="str">
        <f t="shared" si="152"/>
        <v/>
      </c>
      <c r="DL84" s="679">
        <f t="shared" si="153"/>
        <v>0</v>
      </c>
      <c r="DN84" s="11">
        <f t="shared" si="154"/>
        <v>0</v>
      </c>
      <c r="DO84" s="11">
        <f t="shared" si="155"/>
        <v>1</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3</v>
      </c>
      <c r="C85" s="148">
        <v>0</v>
      </c>
      <c r="D85" s="148">
        <v>3</v>
      </c>
      <c r="E85" s="148">
        <v>0</v>
      </c>
      <c r="F85" s="148">
        <v>0</v>
      </c>
      <c r="G85" s="148">
        <v>0</v>
      </c>
      <c r="H85" s="148">
        <v>0</v>
      </c>
      <c r="I85" s="148">
        <v>0</v>
      </c>
      <c r="J85" s="148">
        <v>0</v>
      </c>
      <c r="K85" s="148">
        <v>0</v>
      </c>
      <c r="L85" s="148">
        <v>0</v>
      </c>
      <c r="M85" s="512"/>
      <c r="N85" s="527" t="s">
        <v>113</v>
      </c>
      <c r="O85" s="733">
        <v>0</v>
      </c>
      <c r="P85" s="734">
        <v>1</v>
      </c>
      <c r="Q85" s="734">
        <v>0</v>
      </c>
      <c r="R85" s="734">
        <v>1</v>
      </c>
      <c r="S85" s="734">
        <v>0</v>
      </c>
      <c r="T85" s="734">
        <v>1</v>
      </c>
      <c r="U85" s="734">
        <v>0</v>
      </c>
      <c r="V85" s="734">
        <v>0</v>
      </c>
      <c r="W85" s="734">
        <v>0</v>
      </c>
      <c r="X85" s="734">
        <v>0</v>
      </c>
      <c r="Y85" s="734">
        <v>0</v>
      </c>
      <c r="Z85" s="734">
        <v>0</v>
      </c>
      <c r="AA85" s="734">
        <v>0</v>
      </c>
      <c r="AB85" s="734">
        <v>0</v>
      </c>
      <c r="AC85" s="149">
        <v>22.7</v>
      </c>
      <c r="AD85" s="149" t="s">
        <v>24</v>
      </c>
      <c r="AE85" s="148">
        <v>1</v>
      </c>
      <c r="AF85" s="149">
        <v>33.333333333333329</v>
      </c>
      <c r="AG85" s="148">
        <v>0</v>
      </c>
      <c r="AH85" s="149">
        <v>0</v>
      </c>
      <c r="AI85" s="148">
        <v>0</v>
      </c>
      <c r="AJ85" s="501">
        <v>0</v>
      </c>
      <c r="AP85" s="316">
        <f t="shared" si="140"/>
        <v>3</v>
      </c>
      <c r="AR85" s="34">
        <f t="shared" si="141"/>
        <v>0.7708333333333327</v>
      </c>
      <c r="AS85" s="42">
        <f>SUM(C89,C196,C303,C410,C517,C624,C731)/config!$AC$13</f>
        <v>0</v>
      </c>
      <c r="AT85" s="43">
        <f>SUM(D89:E89,D196:E196,D303:E303,D410:E410,D517:E517,D624:E624,D731:E731)/config!$AC$13</f>
        <v>2.7142857142857144</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2</v>
      </c>
      <c r="BA85" s="46">
        <f t="shared" si="110"/>
        <v>4</v>
      </c>
      <c r="BB85" s="46">
        <f t="shared" si="111"/>
        <v>4</v>
      </c>
      <c r="BC85" s="46">
        <f t="shared" si="112"/>
        <v>5</v>
      </c>
      <c r="BD85" s="46">
        <f t="shared" si="113"/>
        <v>3</v>
      </c>
      <c r="BE85" s="46">
        <f t="shared" si="114"/>
        <v>0</v>
      </c>
      <c r="BF85" s="47">
        <f t="shared" si="115"/>
        <v>4</v>
      </c>
      <c r="BG85" s="23"/>
      <c r="BH85" s="34">
        <f t="shared" si="116"/>
        <v>0.7708333333333327</v>
      </c>
      <c r="BI85" s="42">
        <f t="shared" si="117"/>
        <v>25.3</v>
      </c>
      <c r="BJ85" s="43">
        <f t="shared" si="118"/>
        <v>28</v>
      </c>
      <c r="BK85" s="43">
        <f t="shared" si="119"/>
        <v>29.7</v>
      </c>
      <c r="BL85" s="43">
        <f t="shared" si="120"/>
        <v>22.7</v>
      </c>
      <c r="BM85" s="43">
        <f t="shared" si="121"/>
        <v>23.7</v>
      </c>
      <c r="BN85" s="43" t="str">
        <f t="shared" si="122"/>
        <v/>
      </c>
      <c r="BO85" s="44">
        <f t="shared" si="123"/>
        <v>29.7</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26.516666666666666</v>
      </c>
      <c r="CA85" s="327" t="e">
        <f t="shared" si="132"/>
        <v>#N/A</v>
      </c>
      <c r="CB85" s="329">
        <f t="shared" si="168"/>
        <v>30</v>
      </c>
      <c r="CD85" s="689">
        <f t="shared" si="133"/>
        <v>0</v>
      </c>
      <c r="CE85" s="690">
        <f t="shared" si="134"/>
        <v>2</v>
      </c>
      <c r="CF85" s="690">
        <f t="shared" si="135"/>
        <v>2</v>
      </c>
      <c r="CG85" s="690">
        <f t="shared" si="136"/>
        <v>0</v>
      </c>
      <c r="CH85" s="690">
        <f t="shared" si="137"/>
        <v>0</v>
      </c>
      <c r="CI85" s="690">
        <f t="shared" si="138"/>
        <v>0</v>
      </c>
      <c r="CJ85" s="691">
        <f t="shared" si="139"/>
        <v>1</v>
      </c>
      <c r="CK85" s="702">
        <f t="shared" si="144"/>
        <v>22.727272727272727</v>
      </c>
      <c r="CM85" s="42">
        <f t="shared" si="145"/>
        <v>50.6</v>
      </c>
      <c r="CN85" s="43">
        <f t="shared" si="73"/>
        <v>112</v>
      </c>
      <c r="CO85" s="43">
        <f t="shared" si="74"/>
        <v>118.8</v>
      </c>
      <c r="CP85" s="43">
        <f t="shared" si="75"/>
        <v>113.5</v>
      </c>
      <c r="CQ85" s="43">
        <f t="shared" si="76"/>
        <v>71.099999999999994</v>
      </c>
      <c r="CR85" s="43" t="str">
        <f t="shared" si="77"/>
        <v/>
      </c>
      <c r="CS85" s="44">
        <f t="shared" si="78"/>
        <v>118.8</v>
      </c>
      <c r="CU85" s="386">
        <f>SUM(SUMIF($AZ$8:$BF$8, {"NON";"NEUT"}, AZ85:BF85))/config!$AC$16</f>
        <v>3.8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3.2</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50</v>
      </c>
      <c r="DH85" s="32">
        <f t="shared" si="149"/>
        <v>50</v>
      </c>
      <c r="DI85" s="32">
        <f t="shared" si="150"/>
        <v>0</v>
      </c>
      <c r="DJ85" s="32">
        <f t="shared" si="151"/>
        <v>0</v>
      </c>
      <c r="DK85" s="32" t="str">
        <f t="shared" si="152"/>
        <v/>
      </c>
      <c r="DL85" s="679">
        <f t="shared" si="153"/>
        <v>25</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2</v>
      </c>
      <c r="DX85" s="709">
        <f t="shared" si="163"/>
        <v>2</v>
      </c>
      <c r="DY85" s="709">
        <f t="shared" si="164"/>
        <v>0</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5</v>
      </c>
      <c r="C86" s="148">
        <v>0</v>
      </c>
      <c r="D86" s="148">
        <v>5</v>
      </c>
      <c r="E86" s="148">
        <v>0</v>
      </c>
      <c r="F86" s="148">
        <v>0</v>
      </c>
      <c r="G86" s="148">
        <v>0</v>
      </c>
      <c r="H86" s="148">
        <v>0</v>
      </c>
      <c r="I86" s="148">
        <v>0</v>
      </c>
      <c r="J86" s="148">
        <v>0</v>
      </c>
      <c r="K86" s="148">
        <v>0</v>
      </c>
      <c r="L86" s="148">
        <v>0</v>
      </c>
      <c r="M86" s="512"/>
      <c r="N86" s="527" t="s">
        <v>114</v>
      </c>
      <c r="O86" s="733">
        <v>0</v>
      </c>
      <c r="P86" s="734">
        <v>0</v>
      </c>
      <c r="Q86" s="734">
        <v>0</v>
      </c>
      <c r="R86" s="734">
        <v>1</v>
      </c>
      <c r="S86" s="734">
        <v>0</v>
      </c>
      <c r="T86" s="734">
        <v>2</v>
      </c>
      <c r="U86" s="734">
        <v>2</v>
      </c>
      <c r="V86" s="734">
        <v>0</v>
      </c>
      <c r="W86" s="734">
        <v>0</v>
      </c>
      <c r="X86" s="734">
        <v>0</v>
      </c>
      <c r="Y86" s="734">
        <v>0</v>
      </c>
      <c r="Z86" s="734">
        <v>0</v>
      </c>
      <c r="AA86" s="734">
        <v>0</v>
      </c>
      <c r="AB86" s="734">
        <v>0</v>
      </c>
      <c r="AC86" s="149">
        <v>32.4</v>
      </c>
      <c r="AD86" s="149" t="s">
        <v>24</v>
      </c>
      <c r="AE86" s="148">
        <v>4</v>
      </c>
      <c r="AF86" s="149">
        <v>80</v>
      </c>
      <c r="AG86" s="148">
        <v>2</v>
      </c>
      <c r="AH86" s="149">
        <v>40</v>
      </c>
      <c r="AI86" s="148">
        <v>0</v>
      </c>
      <c r="AJ86" s="501">
        <v>0</v>
      </c>
      <c r="AP86" s="316">
        <f t="shared" si="140"/>
        <v>1</v>
      </c>
      <c r="AR86" s="34">
        <f t="shared" si="141"/>
        <v>0.78124999999999933</v>
      </c>
      <c r="AS86" s="42">
        <f>SUM(C90,C197,C304,C411,C518,C625,C732)/config!$AC$13</f>
        <v>0</v>
      </c>
      <c r="AT86" s="43">
        <f>SUM(D90:E90,D197:E197,D304:E304,D411:E411,D518:E518,D625:E625,D732:E732)/config!$AC$13</f>
        <v>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5</v>
      </c>
      <c r="BA86" s="46">
        <f t="shared" si="110"/>
        <v>3</v>
      </c>
      <c r="BB86" s="46">
        <f t="shared" si="111"/>
        <v>3</v>
      </c>
      <c r="BC86" s="46">
        <f t="shared" si="112"/>
        <v>2</v>
      </c>
      <c r="BD86" s="46">
        <f t="shared" si="113"/>
        <v>0</v>
      </c>
      <c r="BE86" s="46">
        <f t="shared" si="114"/>
        <v>0</v>
      </c>
      <c r="BF86" s="47">
        <f t="shared" si="115"/>
        <v>2</v>
      </c>
      <c r="BG86" s="23"/>
      <c r="BH86" s="34">
        <f t="shared" si="116"/>
        <v>0.78124999999999933</v>
      </c>
      <c r="BI86" s="42">
        <f t="shared" si="117"/>
        <v>25.1</v>
      </c>
      <c r="BJ86" s="43">
        <f t="shared" si="118"/>
        <v>25.7</v>
      </c>
      <c r="BK86" s="43">
        <f t="shared" si="119"/>
        <v>28.8</v>
      </c>
      <c r="BL86" s="43">
        <f t="shared" si="120"/>
        <v>32.799999999999997</v>
      </c>
      <c r="BM86" s="43" t="str">
        <f t="shared" si="121"/>
        <v/>
      </c>
      <c r="BN86" s="43" t="str">
        <f t="shared" si="122"/>
        <v/>
      </c>
      <c r="BO86" s="44">
        <f t="shared" si="123"/>
        <v>23.7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27.22</v>
      </c>
      <c r="CA86" s="327" t="e">
        <f t="shared" si="132"/>
        <v>#N/A</v>
      </c>
      <c r="CB86" s="329">
        <f t="shared" si="168"/>
        <v>30</v>
      </c>
      <c r="CD86" s="689">
        <f t="shared" si="133"/>
        <v>0</v>
      </c>
      <c r="CE86" s="690">
        <f t="shared" si="134"/>
        <v>0</v>
      </c>
      <c r="CF86" s="690">
        <f t="shared" si="135"/>
        <v>1</v>
      </c>
      <c r="CG86" s="690">
        <f t="shared" si="136"/>
        <v>1</v>
      </c>
      <c r="CH86" s="690">
        <f t="shared" si="137"/>
        <v>0</v>
      </c>
      <c r="CI86" s="690">
        <f t="shared" si="138"/>
        <v>0</v>
      </c>
      <c r="CJ86" s="691">
        <f t="shared" si="139"/>
        <v>0</v>
      </c>
      <c r="CK86" s="702">
        <f t="shared" si="144"/>
        <v>13.333333333333334</v>
      </c>
      <c r="CM86" s="42">
        <f t="shared" si="145"/>
        <v>125.5</v>
      </c>
      <c r="CN86" s="43">
        <f t="shared" si="73"/>
        <v>77.099999999999994</v>
      </c>
      <c r="CO86" s="43">
        <f t="shared" si="74"/>
        <v>86.4</v>
      </c>
      <c r="CP86" s="43">
        <f t="shared" si="75"/>
        <v>65.599999999999994</v>
      </c>
      <c r="CQ86" s="43" t="str">
        <f t="shared" si="76"/>
        <v/>
      </c>
      <c r="CR86" s="43" t="str">
        <f t="shared" si="77"/>
        <v/>
      </c>
      <c r="CS86" s="44">
        <f t="shared" si="78"/>
        <v>47.4</v>
      </c>
      <c r="CU86" s="386">
        <f>SUM(SUMIF($AZ$8:$BF$8, {"NON";"NEUT"}, AZ86:BF86))/config!$AC$16</f>
        <v>3</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2.8</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33.333333333333329</v>
      </c>
      <c r="DI86" s="32">
        <f t="shared" si="150"/>
        <v>50</v>
      </c>
      <c r="DJ86" s="32" t="str">
        <f t="shared" si="151"/>
        <v/>
      </c>
      <c r="DK86" s="32" t="str">
        <f t="shared" si="152"/>
        <v/>
      </c>
      <c r="DL86" s="679">
        <f t="shared" si="153"/>
        <v>0</v>
      </c>
      <c r="DN86" s="11">
        <f t="shared" si="154"/>
        <v>0</v>
      </c>
      <c r="DO86" s="11">
        <f t="shared" si="155"/>
        <v>0</v>
      </c>
      <c r="DP86" s="11">
        <f t="shared" si="156"/>
        <v>1</v>
      </c>
      <c r="DQ86" s="11">
        <f t="shared" si="157"/>
        <v>1</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v>
      </c>
      <c r="C87" s="150">
        <v>0</v>
      </c>
      <c r="D87" s="150">
        <v>1</v>
      </c>
      <c r="E87" s="150">
        <v>0</v>
      </c>
      <c r="F87" s="150">
        <v>1</v>
      </c>
      <c r="G87" s="150">
        <v>0</v>
      </c>
      <c r="H87" s="150">
        <v>0</v>
      </c>
      <c r="I87" s="150">
        <v>0</v>
      </c>
      <c r="J87" s="150">
        <v>0</v>
      </c>
      <c r="K87" s="150">
        <v>0</v>
      </c>
      <c r="L87" s="150">
        <v>0</v>
      </c>
      <c r="M87" s="514"/>
      <c r="N87" s="527" t="s">
        <v>69</v>
      </c>
      <c r="O87" s="733">
        <v>0</v>
      </c>
      <c r="P87" s="734">
        <v>0</v>
      </c>
      <c r="Q87" s="734">
        <v>0</v>
      </c>
      <c r="R87" s="734">
        <v>0</v>
      </c>
      <c r="S87" s="734">
        <v>2</v>
      </c>
      <c r="T87" s="734">
        <v>0</v>
      </c>
      <c r="U87" s="734">
        <v>0</v>
      </c>
      <c r="V87" s="734">
        <v>0</v>
      </c>
      <c r="W87" s="734">
        <v>0</v>
      </c>
      <c r="X87" s="734">
        <v>0</v>
      </c>
      <c r="Y87" s="734">
        <v>0</v>
      </c>
      <c r="Z87" s="734">
        <v>0</v>
      </c>
      <c r="AA87" s="734">
        <v>0</v>
      </c>
      <c r="AB87" s="734">
        <v>0</v>
      </c>
      <c r="AC87" s="151">
        <v>26.6</v>
      </c>
      <c r="AD87" s="151" t="s">
        <v>24</v>
      </c>
      <c r="AE87" s="150">
        <v>0</v>
      </c>
      <c r="AF87" s="151">
        <v>0</v>
      </c>
      <c r="AG87" s="150">
        <v>0</v>
      </c>
      <c r="AH87" s="151">
        <v>0</v>
      </c>
      <c r="AI87" s="150">
        <v>0</v>
      </c>
      <c r="AJ87" s="505">
        <v>0</v>
      </c>
      <c r="AP87" s="316">
        <f t="shared" si="140"/>
        <v>4</v>
      </c>
      <c r="AR87" s="34">
        <f t="shared" si="141"/>
        <v>0.79166666666666596</v>
      </c>
      <c r="AS87" s="48">
        <f>SUM(C91,C198,C305,C412,C519,C626,C733)/config!$AC$13</f>
        <v>0</v>
      </c>
      <c r="AT87" s="49">
        <f>SUM(D91:E91,D198:E198,D305:E305,D412:E412,D519:E519,D626:E626,D733:E733)/config!$AC$13</f>
        <v>1.8571428571428572</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3</v>
      </c>
      <c r="BA87" s="52">
        <f t="shared" si="110"/>
        <v>3</v>
      </c>
      <c r="BB87" s="52">
        <f t="shared" si="111"/>
        <v>5</v>
      </c>
      <c r="BC87" s="52">
        <f t="shared" si="112"/>
        <v>3</v>
      </c>
      <c r="BD87" s="52">
        <f t="shared" si="113"/>
        <v>1</v>
      </c>
      <c r="BE87" s="52">
        <f t="shared" si="114"/>
        <v>1</v>
      </c>
      <c r="BF87" s="53">
        <f t="shared" si="115"/>
        <v>1</v>
      </c>
      <c r="BG87" s="23"/>
      <c r="BH87" s="34">
        <f t="shared" si="116"/>
        <v>0.79166666666666596</v>
      </c>
      <c r="BI87" s="48">
        <f t="shared" si="117"/>
        <v>25.2</v>
      </c>
      <c r="BJ87" s="49">
        <f t="shared" si="118"/>
        <v>26.1</v>
      </c>
      <c r="BK87" s="49">
        <f t="shared" si="119"/>
        <v>26</v>
      </c>
      <c r="BL87" s="49">
        <f t="shared" si="120"/>
        <v>25.1</v>
      </c>
      <c r="BM87" s="49">
        <f t="shared" si="121"/>
        <v>29.7</v>
      </c>
      <c r="BN87" s="49">
        <f t="shared" si="122"/>
        <v>27</v>
      </c>
      <c r="BO87" s="50">
        <f t="shared" si="123"/>
        <v>21.6</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25.814285714285713</v>
      </c>
      <c r="CA87" s="327" t="e">
        <f t="shared" si="132"/>
        <v>#N/A</v>
      </c>
      <c r="CB87" s="329">
        <f t="shared" si="168"/>
        <v>30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75.599999999999994</v>
      </c>
      <c r="CN87" s="49">
        <f t="shared" si="73"/>
        <v>78.300000000000011</v>
      </c>
      <c r="CO87" s="49">
        <f t="shared" si="74"/>
        <v>130</v>
      </c>
      <c r="CP87" s="49">
        <f t="shared" si="75"/>
        <v>75.300000000000011</v>
      </c>
      <c r="CQ87" s="49">
        <f t="shared" si="76"/>
        <v>29.7</v>
      </c>
      <c r="CR87" s="49">
        <f t="shared" si="77"/>
        <v>27</v>
      </c>
      <c r="CS87" s="50">
        <f t="shared" si="78"/>
        <v>21.6</v>
      </c>
      <c r="CU87" s="386">
        <f>SUM(SUMIF($AZ$8:$BF$8, {"NON";"NEUT"}, AZ87:BF87))/config!$AC$16</f>
        <v>3</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2.2000000000000002</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4</v>
      </c>
      <c r="C88" s="148">
        <v>0</v>
      </c>
      <c r="D88" s="148">
        <v>4</v>
      </c>
      <c r="E88" s="148">
        <v>0</v>
      </c>
      <c r="F88" s="148">
        <v>0</v>
      </c>
      <c r="G88" s="148">
        <v>0</v>
      </c>
      <c r="H88" s="148">
        <v>0</v>
      </c>
      <c r="I88" s="148">
        <v>0</v>
      </c>
      <c r="J88" s="148">
        <v>0</v>
      </c>
      <c r="K88" s="148">
        <v>0</v>
      </c>
      <c r="L88" s="148">
        <v>0</v>
      </c>
      <c r="M88" s="512"/>
      <c r="N88" s="527" t="s">
        <v>115</v>
      </c>
      <c r="O88" s="733">
        <v>0</v>
      </c>
      <c r="P88" s="734">
        <v>0</v>
      </c>
      <c r="Q88" s="734">
        <v>0</v>
      </c>
      <c r="R88" s="734">
        <v>1</v>
      </c>
      <c r="S88" s="734">
        <v>3</v>
      </c>
      <c r="T88" s="734">
        <v>0</v>
      </c>
      <c r="U88" s="734">
        <v>0</v>
      </c>
      <c r="V88" s="734">
        <v>0</v>
      </c>
      <c r="W88" s="734">
        <v>0</v>
      </c>
      <c r="X88" s="734">
        <v>0</v>
      </c>
      <c r="Y88" s="734">
        <v>0</v>
      </c>
      <c r="Z88" s="734">
        <v>0</v>
      </c>
      <c r="AA88" s="734">
        <v>0</v>
      </c>
      <c r="AB88" s="734">
        <v>0</v>
      </c>
      <c r="AC88" s="149">
        <v>26.5</v>
      </c>
      <c r="AD88" s="149" t="s">
        <v>24</v>
      </c>
      <c r="AE88" s="148">
        <v>0</v>
      </c>
      <c r="AF88" s="149">
        <v>0</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1.5714285714285714</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2</v>
      </c>
      <c r="BA88" s="46">
        <f t="shared" si="110"/>
        <v>1</v>
      </c>
      <c r="BB88" s="46">
        <f t="shared" si="111"/>
        <v>3</v>
      </c>
      <c r="BC88" s="46">
        <f t="shared" si="112"/>
        <v>3</v>
      </c>
      <c r="BD88" s="46">
        <f t="shared" si="113"/>
        <v>0</v>
      </c>
      <c r="BE88" s="46">
        <f t="shared" si="114"/>
        <v>2</v>
      </c>
      <c r="BF88" s="47">
        <f t="shared" si="115"/>
        <v>1</v>
      </c>
      <c r="BG88" s="23"/>
      <c r="BH88" s="34">
        <f t="shared" si="116"/>
        <v>0.80208333333333259</v>
      </c>
      <c r="BI88" s="42">
        <f t="shared" si="117"/>
        <v>29.6</v>
      </c>
      <c r="BJ88" s="43">
        <f t="shared" si="118"/>
        <v>31.3</v>
      </c>
      <c r="BK88" s="43">
        <f t="shared" si="119"/>
        <v>30.8</v>
      </c>
      <c r="BL88" s="43">
        <f t="shared" si="120"/>
        <v>27.5</v>
      </c>
      <c r="BM88" s="43" t="str">
        <f t="shared" si="121"/>
        <v/>
      </c>
      <c r="BN88" s="43">
        <f t="shared" si="122"/>
        <v>32.1</v>
      </c>
      <c r="BO88" s="44">
        <f t="shared" si="123"/>
        <v>34.4</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30.950000000000003</v>
      </c>
      <c r="CA88" s="327" t="e">
        <f t="shared" si="132"/>
        <v>#N/A</v>
      </c>
      <c r="CB88" s="329">
        <f t="shared" si="168"/>
        <v>30</v>
      </c>
      <c r="CD88" s="689">
        <f t="shared" si="133"/>
        <v>1</v>
      </c>
      <c r="CE88" s="690">
        <f t="shared" si="134"/>
        <v>1</v>
      </c>
      <c r="CF88" s="690">
        <f t="shared" si="135"/>
        <v>2</v>
      </c>
      <c r="CG88" s="690">
        <f t="shared" si="136"/>
        <v>1</v>
      </c>
      <c r="CH88" s="690">
        <f t="shared" si="137"/>
        <v>0</v>
      </c>
      <c r="CI88" s="690">
        <f t="shared" si="138"/>
        <v>1</v>
      </c>
      <c r="CJ88" s="691">
        <f t="shared" si="139"/>
        <v>1</v>
      </c>
      <c r="CK88" s="702">
        <f t="shared" si="144"/>
        <v>58.333333333333336</v>
      </c>
      <c r="CM88" s="42">
        <f t="shared" si="145"/>
        <v>59.2</v>
      </c>
      <c r="CN88" s="43">
        <f t="shared" si="73"/>
        <v>31.3</v>
      </c>
      <c r="CO88" s="43">
        <f t="shared" si="74"/>
        <v>92.4</v>
      </c>
      <c r="CP88" s="43">
        <f t="shared" si="75"/>
        <v>82.5</v>
      </c>
      <c r="CQ88" s="43" t="str">
        <f t="shared" si="76"/>
        <v/>
      </c>
      <c r="CR88" s="43">
        <f t="shared" si="77"/>
        <v>64.2</v>
      </c>
      <c r="CS88" s="44">
        <f t="shared" si="78"/>
        <v>34.4</v>
      </c>
      <c r="CU88" s="386">
        <f>SUM(SUMIF($AZ$8:$BF$8, {"NON";"NEUT"}, AZ88:BF88))/config!$AC$16</f>
        <v>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50</v>
      </c>
      <c r="DG88" s="32">
        <f t="shared" si="148"/>
        <v>100</v>
      </c>
      <c r="DH88" s="32">
        <f t="shared" si="149"/>
        <v>66.666666666666657</v>
      </c>
      <c r="DI88" s="32">
        <f t="shared" si="150"/>
        <v>33.333333333333329</v>
      </c>
      <c r="DJ88" s="32" t="str">
        <f t="shared" si="151"/>
        <v/>
      </c>
      <c r="DK88" s="32">
        <f t="shared" si="152"/>
        <v>50</v>
      </c>
      <c r="DL88" s="679">
        <f t="shared" si="153"/>
        <v>100</v>
      </c>
      <c r="DN88" s="11">
        <f t="shared" si="154"/>
        <v>0</v>
      </c>
      <c r="DO88" s="11">
        <f t="shared" si="155"/>
        <v>0</v>
      </c>
      <c r="DP88" s="11">
        <f t="shared" si="156"/>
        <v>1</v>
      </c>
      <c r="DQ88" s="11">
        <f t="shared" si="157"/>
        <v>0</v>
      </c>
      <c r="DR88" s="11">
        <f t="shared" si="158"/>
        <v>0</v>
      </c>
      <c r="DS88" s="11">
        <f t="shared" si="159"/>
        <v>1</v>
      </c>
      <c r="DT88" s="11">
        <f t="shared" si="160"/>
        <v>0</v>
      </c>
      <c r="DV88" s="709">
        <f t="shared" si="161"/>
        <v>1</v>
      </c>
      <c r="DW88" s="709">
        <f t="shared" si="162"/>
        <v>1</v>
      </c>
      <c r="DX88" s="709">
        <f t="shared" si="163"/>
        <v>1</v>
      </c>
      <c r="DY88" s="709">
        <f t="shared" si="164"/>
        <v>1</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154" t="s">
        <v>116</v>
      </c>
      <c r="B89" s="500">
        <v>2</v>
      </c>
      <c r="C89" s="148">
        <v>0</v>
      </c>
      <c r="D89" s="148">
        <v>2</v>
      </c>
      <c r="E89" s="148">
        <v>0</v>
      </c>
      <c r="F89" s="148">
        <v>0</v>
      </c>
      <c r="G89" s="148">
        <v>0</v>
      </c>
      <c r="H89" s="148">
        <v>0</v>
      </c>
      <c r="I89" s="148">
        <v>0</v>
      </c>
      <c r="J89" s="148">
        <v>0</v>
      </c>
      <c r="K89" s="148">
        <v>0</v>
      </c>
      <c r="L89" s="148">
        <v>0</v>
      </c>
      <c r="M89" s="512"/>
      <c r="N89" s="527" t="s">
        <v>116</v>
      </c>
      <c r="O89" s="733">
        <v>0</v>
      </c>
      <c r="P89" s="734">
        <v>0</v>
      </c>
      <c r="Q89" s="734">
        <v>0</v>
      </c>
      <c r="R89" s="734">
        <v>1</v>
      </c>
      <c r="S89" s="734">
        <v>1</v>
      </c>
      <c r="T89" s="734">
        <v>0</v>
      </c>
      <c r="U89" s="734">
        <v>0</v>
      </c>
      <c r="V89" s="734">
        <v>0</v>
      </c>
      <c r="W89" s="734">
        <v>0</v>
      </c>
      <c r="X89" s="734">
        <v>0</v>
      </c>
      <c r="Y89" s="734">
        <v>0</v>
      </c>
      <c r="Z89" s="734">
        <v>0</v>
      </c>
      <c r="AA89" s="734">
        <v>0</v>
      </c>
      <c r="AB89" s="734">
        <v>0</v>
      </c>
      <c r="AC89" s="149">
        <v>25.3</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v>
      </c>
      <c r="AT89" s="43">
        <f>SUM(D93:E93,D200:E200,D307:E307,D414:E414,D521:E521,D628:E628,D735:E735)/config!$AC$13</f>
        <v>1.4285714285714286</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1</v>
      </c>
      <c r="BA89" s="46">
        <f t="shared" si="110"/>
        <v>1</v>
      </c>
      <c r="BB89" s="46">
        <f t="shared" si="111"/>
        <v>1</v>
      </c>
      <c r="BC89" s="46">
        <f t="shared" si="112"/>
        <v>2</v>
      </c>
      <c r="BD89" s="46">
        <f t="shared" si="113"/>
        <v>2</v>
      </c>
      <c r="BE89" s="46">
        <f t="shared" si="114"/>
        <v>1</v>
      </c>
      <c r="BF89" s="47">
        <f t="shared" si="115"/>
        <v>2</v>
      </c>
      <c r="BG89" s="23"/>
      <c r="BH89" s="34">
        <f t="shared" si="116"/>
        <v>0.81249999999999922</v>
      </c>
      <c r="BI89" s="42">
        <f t="shared" si="117"/>
        <v>18.3</v>
      </c>
      <c r="BJ89" s="43">
        <f t="shared" si="118"/>
        <v>27</v>
      </c>
      <c r="BK89" s="43">
        <f t="shared" si="119"/>
        <v>22</v>
      </c>
      <c r="BL89" s="43">
        <f t="shared" si="120"/>
        <v>29.5</v>
      </c>
      <c r="BM89" s="43">
        <f t="shared" si="121"/>
        <v>35.9</v>
      </c>
      <c r="BN89" s="43">
        <f t="shared" si="122"/>
        <v>27.7</v>
      </c>
      <c r="BO89" s="44">
        <f t="shared" si="123"/>
        <v>24.9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26.471428571428568</v>
      </c>
      <c r="CA89" s="327" t="e">
        <f t="shared" si="132"/>
        <v>#N/A</v>
      </c>
      <c r="CB89" s="329">
        <f t="shared" si="168"/>
        <v>30</v>
      </c>
      <c r="CD89" s="689">
        <f t="shared" si="133"/>
        <v>0</v>
      </c>
      <c r="CE89" s="690">
        <f t="shared" si="134"/>
        <v>0</v>
      </c>
      <c r="CF89" s="690">
        <f t="shared" si="135"/>
        <v>0</v>
      </c>
      <c r="CG89" s="690">
        <f t="shared" si="136"/>
        <v>0</v>
      </c>
      <c r="CH89" s="690">
        <f t="shared" si="137"/>
        <v>2</v>
      </c>
      <c r="CI89" s="690">
        <f t="shared" si="138"/>
        <v>0</v>
      </c>
      <c r="CJ89" s="691">
        <f t="shared" si="139"/>
        <v>0</v>
      </c>
      <c r="CK89" s="702">
        <f t="shared" si="144"/>
        <v>20</v>
      </c>
      <c r="CM89" s="42">
        <f t="shared" si="145"/>
        <v>18.3</v>
      </c>
      <c r="CN89" s="43">
        <f t="shared" si="73"/>
        <v>27</v>
      </c>
      <c r="CO89" s="43">
        <f t="shared" si="74"/>
        <v>22</v>
      </c>
      <c r="CP89" s="43">
        <f t="shared" si="75"/>
        <v>59</v>
      </c>
      <c r="CQ89" s="43">
        <f t="shared" si="76"/>
        <v>71.8</v>
      </c>
      <c r="CR89" s="43">
        <f t="shared" si="77"/>
        <v>27.7</v>
      </c>
      <c r="CS89" s="44">
        <f t="shared" si="78"/>
        <v>49.8</v>
      </c>
      <c r="CU89" s="386">
        <f>SUM(SUMIF($AZ$8:$BF$8, {"NON";"NEUT"}, AZ89:BF89))/config!$AC$16</f>
        <v>1.4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1.4</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100</v>
      </c>
      <c r="DK89" s="32">
        <f t="shared" si="152"/>
        <v>0</v>
      </c>
      <c r="DL89" s="679">
        <f t="shared" si="153"/>
        <v>0</v>
      </c>
      <c r="DN89" s="11">
        <f t="shared" si="154"/>
        <v>0</v>
      </c>
      <c r="DO89" s="11">
        <f t="shared" si="155"/>
        <v>0</v>
      </c>
      <c r="DP89" s="11">
        <f t="shared" si="156"/>
        <v>0</v>
      </c>
      <c r="DQ89" s="11">
        <f t="shared" si="157"/>
        <v>0</v>
      </c>
      <c r="DR89" s="11">
        <f t="shared" si="158"/>
        <v>2</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5</v>
      </c>
      <c r="C90" s="152">
        <v>0</v>
      </c>
      <c r="D90" s="152">
        <v>5</v>
      </c>
      <c r="E90" s="152">
        <v>0</v>
      </c>
      <c r="F90" s="152">
        <v>0</v>
      </c>
      <c r="G90" s="152">
        <v>0</v>
      </c>
      <c r="H90" s="152">
        <v>0</v>
      </c>
      <c r="I90" s="152">
        <v>0</v>
      </c>
      <c r="J90" s="152">
        <v>0</v>
      </c>
      <c r="K90" s="152">
        <v>0</v>
      </c>
      <c r="L90" s="152">
        <v>0</v>
      </c>
      <c r="M90" s="513"/>
      <c r="N90" s="527" t="s">
        <v>117</v>
      </c>
      <c r="O90" s="735">
        <v>0</v>
      </c>
      <c r="P90" s="736">
        <v>0</v>
      </c>
      <c r="Q90" s="736">
        <v>1</v>
      </c>
      <c r="R90" s="736">
        <v>1</v>
      </c>
      <c r="S90" s="736">
        <v>3</v>
      </c>
      <c r="T90" s="736">
        <v>0</v>
      </c>
      <c r="U90" s="736">
        <v>0</v>
      </c>
      <c r="V90" s="736">
        <v>0</v>
      </c>
      <c r="W90" s="736">
        <v>0</v>
      </c>
      <c r="X90" s="736">
        <v>0</v>
      </c>
      <c r="Y90" s="736">
        <v>0</v>
      </c>
      <c r="Z90" s="736">
        <v>0</v>
      </c>
      <c r="AA90" s="736">
        <v>0</v>
      </c>
      <c r="AB90" s="736">
        <v>0</v>
      </c>
      <c r="AC90" s="737">
        <v>25.1</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0.8571428571428571</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2</v>
      </c>
      <c r="BA90" s="46">
        <f t="shared" si="110"/>
        <v>0</v>
      </c>
      <c r="BB90" s="46">
        <f t="shared" si="111"/>
        <v>0</v>
      </c>
      <c r="BC90" s="46">
        <f t="shared" si="112"/>
        <v>0</v>
      </c>
      <c r="BD90" s="46">
        <f t="shared" si="113"/>
        <v>1</v>
      </c>
      <c r="BE90" s="46">
        <f t="shared" si="114"/>
        <v>3</v>
      </c>
      <c r="BF90" s="47">
        <f t="shared" si="115"/>
        <v>0</v>
      </c>
      <c r="BG90" s="23"/>
      <c r="BH90" s="34">
        <f t="shared" si="116"/>
        <v>0.82291666666666585</v>
      </c>
      <c r="BI90" s="42">
        <f t="shared" si="117"/>
        <v>25.4</v>
      </c>
      <c r="BJ90" s="43" t="str">
        <f t="shared" si="118"/>
        <v/>
      </c>
      <c r="BK90" s="43" t="str">
        <f t="shared" si="119"/>
        <v/>
      </c>
      <c r="BL90" s="43" t="str">
        <f t="shared" si="120"/>
        <v/>
      </c>
      <c r="BM90" s="43">
        <f t="shared" si="121"/>
        <v>23.7</v>
      </c>
      <c r="BN90" s="43">
        <f t="shared" si="122"/>
        <v>36.9</v>
      </c>
      <c r="BO90" s="44" t="str">
        <f t="shared" si="123"/>
        <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28.666666666666668</v>
      </c>
      <c r="CA90" s="327" t="e">
        <f t="shared" si="132"/>
        <v>#N/A</v>
      </c>
      <c r="CB90" s="329">
        <f t="shared" si="168"/>
        <v>30</v>
      </c>
      <c r="CD90" s="689">
        <f t="shared" si="133"/>
        <v>1</v>
      </c>
      <c r="CE90" s="690">
        <f t="shared" si="134"/>
        <v>0</v>
      </c>
      <c r="CF90" s="690">
        <f t="shared" si="135"/>
        <v>0</v>
      </c>
      <c r="CG90" s="690">
        <f t="shared" si="136"/>
        <v>0</v>
      </c>
      <c r="CH90" s="690">
        <f t="shared" si="137"/>
        <v>0</v>
      </c>
      <c r="CI90" s="690">
        <f t="shared" si="138"/>
        <v>2</v>
      </c>
      <c r="CJ90" s="691">
        <f t="shared" si="139"/>
        <v>0</v>
      </c>
      <c r="CK90" s="702">
        <f t="shared" si="144"/>
        <v>50</v>
      </c>
      <c r="CM90" s="42">
        <f t="shared" si="145"/>
        <v>50.8</v>
      </c>
      <c r="CN90" s="43" t="str">
        <f t="shared" si="73"/>
        <v/>
      </c>
      <c r="CO90" s="43" t="str">
        <f t="shared" si="74"/>
        <v/>
      </c>
      <c r="CP90" s="43" t="str">
        <f t="shared" si="75"/>
        <v/>
      </c>
      <c r="CQ90" s="43">
        <f t="shared" si="76"/>
        <v>23.7</v>
      </c>
      <c r="CR90" s="43">
        <f t="shared" si="77"/>
        <v>110.69999999999999</v>
      </c>
      <c r="CS90" s="44" t="str">
        <f t="shared" si="78"/>
        <v/>
      </c>
      <c r="CU90" s="386">
        <f>SUM(SUMIF($AZ$8:$BF$8, {"NON";"NEUT"}, AZ90:BF90))/config!$AC$16</f>
        <v>0.4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0.4</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50</v>
      </c>
      <c r="DG90" s="32" t="str">
        <f t="shared" si="148"/>
        <v/>
      </c>
      <c r="DH90" s="32" t="str">
        <f t="shared" si="149"/>
        <v/>
      </c>
      <c r="DI90" s="32" t="str">
        <f t="shared" si="150"/>
        <v/>
      </c>
      <c r="DJ90" s="32">
        <f t="shared" si="151"/>
        <v>0</v>
      </c>
      <c r="DK90" s="32">
        <f t="shared" si="152"/>
        <v>66.666666666666657</v>
      </c>
      <c r="DL90" s="679" t="str">
        <f t="shared" si="153"/>
        <v/>
      </c>
      <c r="DN90" s="11">
        <f t="shared" si="154"/>
        <v>0</v>
      </c>
      <c r="DO90" s="11">
        <f t="shared" si="155"/>
        <v>0</v>
      </c>
      <c r="DP90" s="11">
        <f t="shared" si="156"/>
        <v>0</v>
      </c>
      <c r="DQ90" s="11">
        <f t="shared" si="157"/>
        <v>0</v>
      </c>
      <c r="DR90" s="11">
        <f t="shared" si="158"/>
        <v>0</v>
      </c>
      <c r="DS90" s="11">
        <f t="shared" si="159"/>
        <v>2</v>
      </c>
      <c r="DT90" s="11">
        <f t="shared" si="160"/>
        <v>0</v>
      </c>
      <c r="DV90" s="709">
        <f t="shared" si="161"/>
        <v>1</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3</v>
      </c>
      <c r="C91" s="148">
        <v>0</v>
      </c>
      <c r="D91" s="148">
        <v>3</v>
      </c>
      <c r="E91" s="148">
        <v>0</v>
      </c>
      <c r="F91" s="148">
        <v>0</v>
      </c>
      <c r="G91" s="148">
        <v>0</v>
      </c>
      <c r="H91" s="148">
        <v>0</v>
      </c>
      <c r="I91" s="148">
        <v>0</v>
      </c>
      <c r="J91" s="148">
        <v>0</v>
      </c>
      <c r="K91" s="148">
        <v>0</v>
      </c>
      <c r="L91" s="148">
        <v>0</v>
      </c>
      <c r="M91" s="512"/>
      <c r="N91" s="527" t="s">
        <v>71</v>
      </c>
      <c r="O91" s="738">
        <v>0</v>
      </c>
      <c r="P91" s="739">
        <v>0</v>
      </c>
      <c r="Q91" s="739">
        <v>0</v>
      </c>
      <c r="R91" s="739">
        <v>1</v>
      </c>
      <c r="S91" s="739">
        <v>2</v>
      </c>
      <c r="T91" s="739">
        <v>0</v>
      </c>
      <c r="U91" s="739">
        <v>0</v>
      </c>
      <c r="V91" s="739">
        <v>0</v>
      </c>
      <c r="W91" s="739">
        <v>0</v>
      </c>
      <c r="X91" s="739">
        <v>0</v>
      </c>
      <c r="Y91" s="739">
        <v>0</v>
      </c>
      <c r="Z91" s="739">
        <v>0</v>
      </c>
      <c r="AA91" s="739">
        <v>0</v>
      </c>
      <c r="AB91" s="739">
        <v>0</v>
      </c>
      <c r="AC91" s="151">
        <v>25.2</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1</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2</v>
      </c>
      <c r="BA91" s="46">
        <f t="shared" si="110"/>
        <v>1</v>
      </c>
      <c r="BB91" s="46">
        <f t="shared" si="111"/>
        <v>1</v>
      </c>
      <c r="BC91" s="46">
        <f t="shared" si="112"/>
        <v>1</v>
      </c>
      <c r="BD91" s="46">
        <f t="shared" si="113"/>
        <v>0</v>
      </c>
      <c r="BE91" s="46">
        <f t="shared" si="114"/>
        <v>2</v>
      </c>
      <c r="BF91" s="47">
        <f t="shared" si="115"/>
        <v>1</v>
      </c>
      <c r="BG91" s="23"/>
      <c r="BH91" s="34">
        <f t="shared" si="116"/>
        <v>0.83333333333333248</v>
      </c>
      <c r="BI91" s="42">
        <f t="shared" si="117"/>
        <v>22.5</v>
      </c>
      <c r="BJ91" s="43">
        <f t="shared" si="118"/>
        <v>23.4</v>
      </c>
      <c r="BK91" s="43">
        <f t="shared" si="119"/>
        <v>22.2</v>
      </c>
      <c r="BL91" s="43">
        <f t="shared" si="120"/>
        <v>28.3</v>
      </c>
      <c r="BM91" s="43" t="str">
        <f t="shared" si="121"/>
        <v/>
      </c>
      <c r="BN91" s="43">
        <f t="shared" si="122"/>
        <v>19.2</v>
      </c>
      <c r="BO91" s="44">
        <f t="shared" si="123"/>
        <v>26.6</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23.7</v>
      </c>
      <c r="CA91" s="327" t="e">
        <f t="shared" si="132"/>
        <v>#N/A</v>
      </c>
      <c r="CB91" s="329">
        <f t="shared" si="168"/>
        <v>30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45</v>
      </c>
      <c r="CN91" s="43">
        <f t="shared" ref="CN91:CN106" si="169">IFERROR(BA91*BJ91,"")</f>
        <v>23.4</v>
      </c>
      <c r="CO91" s="43">
        <f t="shared" ref="CO91:CO106" si="170">IFERROR(BB91*BK91,"")</f>
        <v>22.2</v>
      </c>
      <c r="CP91" s="43">
        <f t="shared" ref="CP91:CP106" si="171">IFERROR(BC91*BL91,"")</f>
        <v>28.3</v>
      </c>
      <c r="CQ91" s="43" t="str">
        <f t="shared" ref="CQ91:CQ106" si="172">IFERROR(BD91*BM91,"")</f>
        <v/>
      </c>
      <c r="CR91" s="43">
        <f t="shared" ref="CR91:CR106" si="173">IFERROR(BE91*BN91,"")</f>
        <v>38.4</v>
      </c>
      <c r="CS91" s="44">
        <f t="shared" ref="CS91:CS106" si="174">IFERROR(BF91*BO91,"")</f>
        <v>26.6</v>
      </c>
      <c r="CU91" s="386">
        <f>SUM(SUMIF($AZ$8:$BF$8, {"NON";"NEUT"}, AZ91:BF91))/config!$AC$16</f>
        <v>1.2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1.2</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t="str">
        <f t="shared" si="151"/>
        <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v>
      </c>
      <c r="C92" s="148">
        <v>0</v>
      </c>
      <c r="D92" s="148">
        <v>2</v>
      </c>
      <c r="E92" s="148">
        <v>0</v>
      </c>
      <c r="F92" s="148">
        <v>0</v>
      </c>
      <c r="G92" s="148">
        <v>0</v>
      </c>
      <c r="H92" s="148">
        <v>0</v>
      </c>
      <c r="I92" s="148">
        <v>0</v>
      </c>
      <c r="J92" s="148">
        <v>0</v>
      </c>
      <c r="K92" s="148">
        <v>0</v>
      </c>
      <c r="L92" s="148">
        <v>0</v>
      </c>
      <c r="M92" s="512"/>
      <c r="N92" s="527" t="s">
        <v>118</v>
      </c>
      <c r="O92" s="733">
        <v>0</v>
      </c>
      <c r="P92" s="734">
        <v>0</v>
      </c>
      <c r="Q92" s="734">
        <v>0</v>
      </c>
      <c r="R92" s="734">
        <v>0</v>
      </c>
      <c r="S92" s="734">
        <v>1</v>
      </c>
      <c r="T92" s="734">
        <v>1</v>
      </c>
      <c r="U92" s="734">
        <v>0</v>
      </c>
      <c r="V92" s="734">
        <v>0</v>
      </c>
      <c r="W92" s="734">
        <v>0</v>
      </c>
      <c r="X92" s="734">
        <v>0</v>
      </c>
      <c r="Y92" s="734">
        <v>0</v>
      </c>
      <c r="Z92" s="734">
        <v>0</v>
      </c>
      <c r="AA92" s="734">
        <v>0</v>
      </c>
      <c r="AB92" s="734">
        <v>0</v>
      </c>
      <c r="AC92" s="149">
        <v>29.6</v>
      </c>
      <c r="AD92" s="149" t="s">
        <v>24</v>
      </c>
      <c r="AE92" s="148">
        <v>1</v>
      </c>
      <c r="AF92" s="149">
        <v>50</v>
      </c>
      <c r="AG92" s="148">
        <v>0</v>
      </c>
      <c r="AH92" s="149">
        <v>0</v>
      </c>
      <c r="AI92" s="148">
        <v>0</v>
      </c>
      <c r="AJ92" s="501">
        <v>0</v>
      </c>
      <c r="AP92" s="316">
        <f t="shared" si="140"/>
        <v>0</v>
      </c>
      <c r="AR92" s="34">
        <f t="shared" si="141"/>
        <v>0.84374999999999911</v>
      </c>
      <c r="AS92" s="42">
        <f>SUM(C96,C203,C310,C417,C524,C631,C738)/config!$AC$13</f>
        <v>0.14285714285714285</v>
      </c>
      <c r="AT92" s="43">
        <f>SUM(D96:E96,D203:E203,D310:E310,D417:E417,D524:E524,D631:E631,D738:E738)/config!$AC$13</f>
        <v>1.5714285714285714</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3</v>
      </c>
      <c r="BA92" s="46">
        <f t="shared" si="110"/>
        <v>1</v>
      </c>
      <c r="BB92" s="46">
        <f t="shared" si="111"/>
        <v>2</v>
      </c>
      <c r="BC92" s="46">
        <f t="shared" si="112"/>
        <v>2</v>
      </c>
      <c r="BD92" s="46">
        <f t="shared" si="113"/>
        <v>0</v>
      </c>
      <c r="BE92" s="46">
        <f t="shared" si="114"/>
        <v>2</v>
      </c>
      <c r="BF92" s="47">
        <f t="shared" si="115"/>
        <v>2</v>
      </c>
      <c r="BG92" s="23"/>
      <c r="BH92" s="34">
        <f t="shared" si="116"/>
        <v>0.84374999999999911</v>
      </c>
      <c r="BI92" s="42">
        <f t="shared" si="117"/>
        <v>19.8</v>
      </c>
      <c r="BJ92" s="43">
        <f t="shared" si="118"/>
        <v>25.2</v>
      </c>
      <c r="BK92" s="43">
        <f t="shared" si="119"/>
        <v>30.1</v>
      </c>
      <c r="BL92" s="43">
        <f t="shared" si="120"/>
        <v>32.1</v>
      </c>
      <c r="BM92" s="43" t="str">
        <f t="shared" si="121"/>
        <v/>
      </c>
      <c r="BN92" s="43">
        <f t="shared" si="122"/>
        <v>27.8</v>
      </c>
      <c r="BO92" s="44">
        <f t="shared" si="123"/>
        <v>24.7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26.616666666666664</v>
      </c>
      <c r="CA92" s="327" t="e">
        <f t="shared" si="132"/>
        <v>#N/A</v>
      </c>
      <c r="CB92" s="329">
        <f t="shared" si="168"/>
        <v>30</v>
      </c>
      <c r="CD92" s="689">
        <f t="shared" si="133"/>
        <v>0</v>
      </c>
      <c r="CE92" s="690">
        <f t="shared" si="134"/>
        <v>0</v>
      </c>
      <c r="CF92" s="690">
        <f t="shared" si="135"/>
        <v>1</v>
      </c>
      <c r="CG92" s="690">
        <f t="shared" si="136"/>
        <v>1</v>
      </c>
      <c r="CH92" s="690">
        <f t="shared" si="137"/>
        <v>0</v>
      </c>
      <c r="CI92" s="690">
        <f t="shared" si="138"/>
        <v>0</v>
      </c>
      <c r="CJ92" s="691">
        <f t="shared" si="139"/>
        <v>0</v>
      </c>
      <c r="CK92" s="702">
        <f t="shared" si="144"/>
        <v>16.666666666666664</v>
      </c>
      <c r="CM92" s="42">
        <f t="shared" si="145"/>
        <v>59.400000000000006</v>
      </c>
      <c r="CN92" s="43">
        <f t="shared" si="169"/>
        <v>25.2</v>
      </c>
      <c r="CO92" s="43">
        <f t="shared" si="170"/>
        <v>60.2</v>
      </c>
      <c r="CP92" s="43">
        <f t="shared" si="171"/>
        <v>64.2</v>
      </c>
      <c r="CQ92" s="43" t="str">
        <f t="shared" si="172"/>
        <v/>
      </c>
      <c r="CR92" s="43">
        <f t="shared" si="173"/>
        <v>55.6</v>
      </c>
      <c r="CS92" s="44">
        <f t="shared" si="174"/>
        <v>49.4</v>
      </c>
      <c r="CU92" s="386">
        <f>SUM(SUMIF($AZ$8:$BF$8, {"NON";"NEUT"}, AZ92:BF92))/config!$AC$16</f>
        <v>2</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1.8</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50</v>
      </c>
      <c r="DI92" s="32">
        <f t="shared" si="150"/>
        <v>50</v>
      </c>
      <c r="DJ92" s="32" t="str">
        <f t="shared" si="151"/>
        <v/>
      </c>
      <c r="DK92" s="32">
        <f t="shared" si="152"/>
        <v>0</v>
      </c>
      <c r="DL92" s="679">
        <f t="shared" si="153"/>
        <v>0</v>
      </c>
      <c r="DN92" s="11">
        <f t="shared" si="154"/>
        <v>0</v>
      </c>
      <c r="DO92" s="11">
        <f t="shared" si="155"/>
        <v>0</v>
      </c>
      <c r="DP92" s="11">
        <f t="shared" si="156"/>
        <v>0</v>
      </c>
      <c r="DQ92" s="11">
        <f t="shared" si="157"/>
        <v>1</v>
      </c>
      <c r="DR92" s="11">
        <f t="shared" si="158"/>
        <v>0</v>
      </c>
      <c r="DS92" s="11">
        <f t="shared" si="159"/>
        <v>0</v>
      </c>
      <c r="DT92" s="11">
        <f t="shared" si="160"/>
        <v>0</v>
      </c>
      <c r="DV92" s="709">
        <f t="shared" si="161"/>
        <v>0</v>
      </c>
      <c r="DW92" s="709">
        <f t="shared" si="162"/>
        <v>0</v>
      </c>
      <c r="DX92" s="709">
        <f t="shared" si="163"/>
        <v>1</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v>
      </c>
      <c r="C93" s="148">
        <v>0</v>
      </c>
      <c r="D93" s="148">
        <v>1</v>
      </c>
      <c r="E93" s="148">
        <v>0</v>
      </c>
      <c r="F93" s="148">
        <v>0</v>
      </c>
      <c r="G93" s="148">
        <v>0</v>
      </c>
      <c r="H93" s="148">
        <v>0</v>
      </c>
      <c r="I93" s="148">
        <v>0</v>
      </c>
      <c r="J93" s="148">
        <v>0</v>
      </c>
      <c r="K93" s="148">
        <v>0</v>
      </c>
      <c r="L93" s="148">
        <v>0</v>
      </c>
      <c r="M93" s="512"/>
      <c r="N93" s="527" t="s">
        <v>119</v>
      </c>
      <c r="O93" s="733">
        <v>0</v>
      </c>
      <c r="P93" s="734">
        <v>0</v>
      </c>
      <c r="Q93" s="734">
        <v>1</v>
      </c>
      <c r="R93" s="734">
        <v>0</v>
      </c>
      <c r="S93" s="734">
        <v>0</v>
      </c>
      <c r="T93" s="734">
        <v>0</v>
      </c>
      <c r="U93" s="734">
        <v>0</v>
      </c>
      <c r="V93" s="734">
        <v>0</v>
      </c>
      <c r="W93" s="734">
        <v>0</v>
      </c>
      <c r="X93" s="734">
        <v>0</v>
      </c>
      <c r="Y93" s="734">
        <v>0</v>
      </c>
      <c r="Z93" s="734">
        <v>0</v>
      </c>
      <c r="AA93" s="734">
        <v>0</v>
      </c>
      <c r="AB93" s="734">
        <v>0</v>
      </c>
      <c r="AC93" s="149">
        <v>18.3</v>
      </c>
      <c r="AD93" s="149" t="s">
        <v>24</v>
      </c>
      <c r="AE93" s="148">
        <v>0</v>
      </c>
      <c r="AF93" s="149">
        <v>0</v>
      </c>
      <c r="AG93" s="148">
        <v>0</v>
      </c>
      <c r="AH93" s="149">
        <v>0</v>
      </c>
      <c r="AI93" s="148">
        <v>0</v>
      </c>
      <c r="AJ93" s="501">
        <v>0</v>
      </c>
      <c r="AP93" s="316">
        <f t="shared" si="140"/>
        <v>1</v>
      </c>
      <c r="AR93" s="34">
        <f t="shared" si="141"/>
        <v>0.85416666666666574</v>
      </c>
      <c r="AS93" s="42">
        <f>SUM(C97,C204,C311,C418,C525,C632,C739)/config!$AC$13</f>
        <v>0.14285714285714285</v>
      </c>
      <c r="AT93" s="43">
        <f>SUM(D97:E97,D204:E204,D311:E311,D418:E418,D525:E525,D632:E632,D739:E739)/config!$AC$13</f>
        <v>0.8571428571428571</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1</v>
      </c>
      <c r="BA93" s="46">
        <f t="shared" si="110"/>
        <v>2</v>
      </c>
      <c r="BB93" s="46">
        <f t="shared" si="111"/>
        <v>0</v>
      </c>
      <c r="BC93" s="46">
        <f t="shared" si="112"/>
        <v>0</v>
      </c>
      <c r="BD93" s="46">
        <f t="shared" si="113"/>
        <v>3</v>
      </c>
      <c r="BE93" s="46">
        <f t="shared" si="114"/>
        <v>1</v>
      </c>
      <c r="BF93" s="47">
        <f t="shared" si="115"/>
        <v>1</v>
      </c>
      <c r="BG93" s="23"/>
      <c r="BH93" s="34">
        <f t="shared" si="116"/>
        <v>0.85416666666666574</v>
      </c>
      <c r="BI93" s="42">
        <f t="shared" si="117"/>
        <v>18.8</v>
      </c>
      <c r="BJ93" s="43">
        <f t="shared" si="118"/>
        <v>26</v>
      </c>
      <c r="BK93" s="43" t="str">
        <f t="shared" si="119"/>
        <v/>
      </c>
      <c r="BL93" s="43" t="str">
        <f t="shared" si="120"/>
        <v/>
      </c>
      <c r="BM93" s="43">
        <f t="shared" si="121"/>
        <v>23.2</v>
      </c>
      <c r="BN93" s="43">
        <f t="shared" si="122"/>
        <v>27.2</v>
      </c>
      <c r="BO93" s="44">
        <f t="shared" si="123"/>
        <v>11.4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21.32</v>
      </c>
      <c r="CA93" s="327" t="e">
        <f t="shared" si="132"/>
        <v>#N/A</v>
      </c>
      <c r="CB93" s="329">
        <f t="shared" si="168"/>
        <v>30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18.8</v>
      </c>
      <c r="CN93" s="43">
        <f t="shared" si="169"/>
        <v>52</v>
      </c>
      <c r="CO93" s="43" t="str">
        <f t="shared" si="170"/>
        <v/>
      </c>
      <c r="CP93" s="43" t="str">
        <f t="shared" si="171"/>
        <v/>
      </c>
      <c r="CQ93" s="43">
        <f t="shared" si="172"/>
        <v>69.599999999999994</v>
      </c>
      <c r="CR93" s="43">
        <f t="shared" si="173"/>
        <v>27.2</v>
      </c>
      <c r="CS93" s="44">
        <f t="shared" si="174"/>
        <v>11.4</v>
      </c>
      <c r="CU93" s="386">
        <f>SUM(SUMIF($AZ$8:$BF$8, {"NON";"NEUT"}, AZ93:BF93))/config!$AC$16</f>
        <v>0.8</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0.4</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t="str">
        <f t="shared" si="149"/>
        <v/>
      </c>
      <c r="DI93" s="32" t="str">
        <f t="shared" si="150"/>
        <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2</v>
      </c>
      <c r="C94" s="148">
        <v>0</v>
      </c>
      <c r="D94" s="148">
        <v>2</v>
      </c>
      <c r="E94" s="148">
        <v>0</v>
      </c>
      <c r="F94" s="148">
        <v>0</v>
      </c>
      <c r="G94" s="148">
        <v>0</v>
      </c>
      <c r="H94" s="148">
        <v>0</v>
      </c>
      <c r="I94" s="148">
        <v>0</v>
      </c>
      <c r="J94" s="148">
        <v>0</v>
      </c>
      <c r="K94" s="148">
        <v>0</v>
      </c>
      <c r="L94" s="148">
        <v>0</v>
      </c>
      <c r="M94" s="512"/>
      <c r="N94" s="527" t="s">
        <v>120</v>
      </c>
      <c r="O94" s="733">
        <v>0</v>
      </c>
      <c r="P94" s="734">
        <v>0</v>
      </c>
      <c r="Q94" s="734">
        <v>1</v>
      </c>
      <c r="R94" s="734">
        <v>0</v>
      </c>
      <c r="S94" s="734">
        <v>0</v>
      </c>
      <c r="T94" s="734">
        <v>1</v>
      </c>
      <c r="U94" s="734">
        <v>0</v>
      </c>
      <c r="V94" s="734">
        <v>0</v>
      </c>
      <c r="W94" s="734">
        <v>0</v>
      </c>
      <c r="X94" s="734">
        <v>0</v>
      </c>
      <c r="Y94" s="734">
        <v>0</v>
      </c>
      <c r="Z94" s="734">
        <v>0</v>
      </c>
      <c r="AA94" s="734">
        <v>0</v>
      </c>
      <c r="AB94" s="734">
        <v>0</v>
      </c>
      <c r="AC94" s="149">
        <v>25.4</v>
      </c>
      <c r="AD94" s="149" t="s">
        <v>24</v>
      </c>
      <c r="AE94" s="148">
        <v>1</v>
      </c>
      <c r="AF94" s="149">
        <v>50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0.2857142857142857</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v>
      </c>
      <c r="BA94" s="46">
        <f t="shared" si="110"/>
        <v>0</v>
      </c>
      <c r="BB94" s="46">
        <f t="shared" si="111"/>
        <v>0</v>
      </c>
      <c r="BC94" s="46">
        <f t="shared" si="112"/>
        <v>0</v>
      </c>
      <c r="BD94" s="46">
        <f t="shared" si="113"/>
        <v>1</v>
      </c>
      <c r="BE94" s="46">
        <f t="shared" si="114"/>
        <v>0</v>
      </c>
      <c r="BF94" s="47">
        <f t="shared" si="115"/>
        <v>0</v>
      </c>
      <c r="BG94" s="23"/>
      <c r="BH94" s="34">
        <f t="shared" si="116"/>
        <v>0.86458333333333237</v>
      </c>
      <c r="BI94" s="42">
        <f t="shared" si="117"/>
        <v>21.2</v>
      </c>
      <c r="BJ94" s="43" t="str">
        <f t="shared" si="118"/>
        <v/>
      </c>
      <c r="BK94" s="43" t="str">
        <f t="shared" si="119"/>
        <v/>
      </c>
      <c r="BL94" s="43" t="str">
        <f t="shared" si="120"/>
        <v/>
      </c>
      <c r="BM94" s="43">
        <f t="shared" si="121"/>
        <v>24</v>
      </c>
      <c r="BN94" s="43" t="str">
        <f t="shared" si="122"/>
        <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22.6</v>
      </c>
      <c r="CA94" s="327" t="e">
        <f t="shared" si="132"/>
        <v>#N/A</v>
      </c>
      <c r="CB94" s="329">
        <f t="shared" si="168"/>
        <v>30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21.2</v>
      </c>
      <c r="CN94" s="43" t="str">
        <f t="shared" si="169"/>
        <v/>
      </c>
      <c r="CO94" s="43" t="str">
        <f t="shared" si="170"/>
        <v/>
      </c>
      <c r="CP94" s="43" t="str">
        <f t="shared" si="171"/>
        <v/>
      </c>
      <c r="CQ94" s="43">
        <f t="shared" si="172"/>
        <v>24</v>
      </c>
      <c r="CR94" s="43" t="str">
        <f t="shared" si="173"/>
        <v/>
      </c>
      <c r="CS94" s="44" t="str">
        <f t="shared" si="174"/>
        <v/>
      </c>
      <c r="CU94" s="386">
        <f>SUM(SUMIF($AZ$8:$BF$8, {"NON";"NEUT"}, AZ94:BF94))/config!$AC$16</f>
        <v>0.2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0.2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t="str">
        <f t="shared" si="149"/>
        <v/>
      </c>
      <c r="DI94" s="32" t="str">
        <f t="shared" si="150"/>
        <v/>
      </c>
      <c r="DJ94" s="32">
        <f t="shared" si="151"/>
        <v>0</v>
      </c>
      <c r="DK94" s="32" t="str">
        <f t="shared" si="152"/>
        <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v>
      </c>
      <c r="C95" s="148">
        <v>0</v>
      </c>
      <c r="D95" s="148">
        <v>2</v>
      </c>
      <c r="E95" s="148">
        <v>0</v>
      </c>
      <c r="F95" s="148">
        <v>0</v>
      </c>
      <c r="G95" s="148">
        <v>0</v>
      </c>
      <c r="H95" s="148">
        <v>0</v>
      </c>
      <c r="I95" s="148">
        <v>0</v>
      </c>
      <c r="J95" s="148">
        <v>0</v>
      </c>
      <c r="K95" s="148">
        <v>0</v>
      </c>
      <c r="L95" s="148">
        <v>0</v>
      </c>
      <c r="M95" s="512"/>
      <c r="N95" s="527" t="s">
        <v>72</v>
      </c>
      <c r="O95" s="733">
        <v>0</v>
      </c>
      <c r="P95" s="734">
        <v>0</v>
      </c>
      <c r="Q95" s="734">
        <v>0</v>
      </c>
      <c r="R95" s="734">
        <v>2</v>
      </c>
      <c r="S95" s="734">
        <v>0</v>
      </c>
      <c r="T95" s="734">
        <v>0</v>
      </c>
      <c r="U95" s="734">
        <v>0</v>
      </c>
      <c r="V95" s="734">
        <v>0</v>
      </c>
      <c r="W95" s="734">
        <v>0</v>
      </c>
      <c r="X95" s="734">
        <v>0</v>
      </c>
      <c r="Y95" s="734">
        <v>0</v>
      </c>
      <c r="Z95" s="734">
        <v>0</v>
      </c>
      <c r="AA95" s="734">
        <v>0</v>
      </c>
      <c r="AB95" s="734">
        <v>0</v>
      </c>
      <c r="AC95" s="149">
        <v>22.5</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0.5714285714285714</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0</v>
      </c>
      <c r="BB95" s="46">
        <f t="shared" si="111"/>
        <v>0</v>
      </c>
      <c r="BC95" s="46">
        <f t="shared" si="112"/>
        <v>3</v>
      </c>
      <c r="BD95" s="46">
        <f t="shared" si="113"/>
        <v>1</v>
      </c>
      <c r="BE95" s="46">
        <f t="shared" si="114"/>
        <v>0</v>
      </c>
      <c r="BF95" s="47">
        <f t="shared" si="115"/>
        <v>0</v>
      </c>
      <c r="BG95" s="23"/>
      <c r="BH95" s="34">
        <f t="shared" si="116"/>
        <v>0.874999999999999</v>
      </c>
      <c r="BI95" s="42" t="str">
        <f t="shared" si="117"/>
        <v/>
      </c>
      <c r="BJ95" s="43" t="str">
        <f t="shared" si="118"/>
        <v/>
      </c>
      <c r="BK95" s="43" t="str">
        <f t="shared" si="119"/>
        <v/>
      </c>
      <c r="BL95" s="43">
        <f t="shared" si="120"/>
        <v>27.3</v>
      </c>
      <c r="BM95" s="43">
        <f t="shared" si="121"/>
        <v>25.2</v>
      </c>
      <c r="BN95" s="43" t="str">
        <f t="shared" si="122"/>
        <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26.25</v>
      </c>
      <c r="CA95" s="327" t="e">
        <f t="shared" si="132"/>
        <v>#N/A</v>
      </c>
      <c r="CB95" s="329">
        <f t="shared" si="168"/>
        <v>30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t="str">
        <f t="shared" si="169"/>
        <v/>
      </c>
      <c r="CO95" s="43" t="str">
        <f t="shared" si="170"/>
        <v/>
      </c>
      <c r="CP95" s="43">
        <f t="shared" si="171"/>
        <v>81.900000000000006</v>
      </c>
      <c r="CQ95" s="43">
        <f t="shared" si="172"/>
        <v>25.2</v>
      </c>
      <c r="CR95" s="43" t="str">
        <f t="shared" si="173"/>
        <v/>
      </c>
      <c r="CS95" s="44" t="str">
        <f t="shared" si="174"/>
        <v/>
      </c>
      <c r="CU95" s="386">
        <f>SUM(SUMIF($AZ$8:$BF$8, {"NON";"NEUT"}, AZ95:BF95))/config!$AC$16</f>
        <v>0.6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0.6</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t="str">
        <f t="shared" si="148"/>
        <v/>
      </c>
      <c r="DH95" s="32" t="str">
        <f t="shared" si="149"/>
        <v/>
      </c>
      <c r="DI95" s="32">
        <f t="shared" si="150"/>
        <v>0</v>
      </c>
      <c r="DJ95" s="32">
        <f t="shared" si="151"/>
        <v>0</v>
      </c>
      <c r="DK95" s="32" t="str">
        <f t="shared" si="152"/>
        <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v>
      </c>
      <c r="C96" s="148">
        <v>1</v>
      </c>
      <c r="D96" s="148">
        <v>2</v>
      </c>
      <c r="E96" s="148">
        <v>0</v>
      </c>
      <c r="F96" s="148">
        <v>0</v>
      </c>
      <c r="G96" s="148">
        <v>0</v>
      </c>
      <c r="H96" s="148">
        <v>0</v>
      </c>
      <c r="I96" s="148">
        <v>0</v>
      </c>
      <c r="J96" s="148">
        <v>0</v>
      </c>
      <c r="K96" s="148">
        <v>0</v>
      </c>
      <c r="L96" s="148">
        <v>0</v>
      </c>
      <c r="M96" s="512"/>
      <c r="N96" s="527" t="s">
        <v>121</v>
      </c>
      <c r="O96" s="733">
        <v>1</v>
      </c>
      <c r="P96" s="734">
        <v>0</v>
      </c>
      <c r="Q96" s="734">
        <v>0</v>
      </c>
      <c r="R96" s="734">
        <v>1</v>
      </c>
      <c r="S96" s="734">
        <v>1</v>
      </c>
      <c r="T96" s="734">
        <v>0</v>
      </c>
      <c r="U96" s="734">
        <v>0</v>
      </c>
      <c r="V96" s="734">
        <v>0</v>
      </c>
      <c r="W96" s="734">
        <v>0</v>
      </c>
      <c r="X96" s="734">
        <v>0</v>
      </c>
      <c r="Y96" s="734">
        <v>0</v>
      </c>
      <c r="Z96" s="734">
        <v>0</v>
      </c>
      <c r="AA96" s="734">
        <v>0</v>
      </c>
      <c r="AB96" s="734">
        <v>0</v>
      </c>
      <c r="AC96" s="149">
        <v>19.8</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2.2857142857142856</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4</v>
      </c>
      <c r="BA96" s="46">
        <f t="shared" si="110"/>
        <v>3</v>
      </c>
      <c r="BB96" s="46">
        <f t="shared" si="111"/>
        <v>4</v>
      </c>
      <c r="BC96" s="46">
        <f t="shared" si="112"/>
        <v>0</v>
      </c>
      <c r="BD96" s="46">
        <f t="shared" si="113"/>
        <v>1</v>
      </c>
      <c r="BE96" s="46">
        <f t="shared" si="114"/>
        <v>2</v>
      </c>
      <c r="BF96" s="47">
        <f t="shared" si="115"/>
        <v>2</v>
      </c>
      <c r="BG96" s="23"/>
      <c r="BH96" s="34">
        <f t="shared" si="116"/>
        <v>0.88541666666666563</v>
      </c>
      <c r="BI96" s="42">
        <f t="shared" si="117"/>
        <v>27.6</v>
      </c>
      <c r="BJ96" s="43">
        <f t="shared" si="118"/>
        <v>24</v>
      </c>
      <c r="BK96" s="43">
        <f t="shared" si="119"/>
        <v>25.7</v>
      </c>
      <c r="BL96" s="43" t="str">
        <f t="shared" si="120"/>
        <v/>
      </c>
      <c r="BM96" s="43">
        <f t="shared" si="121"/>
        <v>27.7</v>
      </c>
      <c r="BN96" s="43">
        <f t="shared" si="122"/>
        <v>32.6</v>
      </c>
      <c r="BO96" s="44">
        <f t="shared" si="123"/>
        <v>29.1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27.783333333333331</v>
      </c>
      <c r="CA96" s="327" t="e">
        <f t="shared" si="132"/>
        <v>#N/A</v>
      </c>
      <c r="CB96" s="329">
        <f t="shared" si="168"/>
        <v>30</v>
      </c>
      <c r="CD96" s="689">
        <f t="shared" si="133"/>
        <v>1</v>
      </c>
      <c r="CE96" s="690">
        <f t="shared" si="134"/>
        <v>0</v>
      </c>
      <c r="CF96" s="690">
        <f t="shared" si="135"/>
        <v>0</v>
      </c>
      <c r="CG96" s="690">
        <f t="shared" si="136"/>
        <v>0</v>
      </c>
      <c r="CH96" s="690">
        <f t="shared" si="137"/>
        <v>0</v>
      </c>
      <c r="CI96" s="690">
        <f t="shared" si="138"/>
        <v>2</v>
      </c>
      <c r="CJ96" s="691">
        <f t="shared" si="139"/>
        <v>1</v>
      </c>
      <c r="CK96" s="702">
        <f t="shared" si="144"/>
        <v>25</v>
      </c>
      <c r="CM96" s="42">
        <f t="shared" si="145"/>
        <v>110.4</v>
      </c>
      <c r="CN96" s="43">
        <f t="shared" si="169"/>
        <v>72</v>
      </c>
      <c r="CO96" s="43">
        <f t="shared" si="170"/>
        <v>102.8</v>
      </c>
      <c r="CP96" s="43" t="str">
        <f t="shared" si="171"/>
        <v/>
      </c>
      <c r="CQ96" s="43">
        <f t="shared" si="172"/>
        <v>27.7</v>
      </c>
      <c r="CR96" s="43">
        <f t="shared" si="173"/>
        <v>65.2</v>
      </c>
      <c r="CS96" s="44">
        <f t="shared" si="174"/>
        <v>58.2</v>
      </c>
      <c r="CU96" s="386">
        <f>SUM(SUMIF($AZ$8:$BF$8, {"NON";"NEUT"}, AZ96:BF96))/config!$AC$16</f>
        <v>2.6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25</v>
      </c>
      <c r="DG96" s="32">
        <f t="shared" si="148"/>
        <v>0</v>
      </c>
      <c r="DH96" s="32">
        <f t="shared" si="149"/>
        <v>0</v>
      </c>
      <c r="DI96" s="32" t="str">
        <f t="shared" si="150"/>
        <v/>
      </c>
      <c r="DJ96" s="32">
        <f t="shared" si="151"/>
        <v>0</v>
      </c>
      <c r="DK96" s="32">
        <f t="shared" si="152"/>
        <v>100</v>
      </c>
      <c r="DL96" s="679">
        <f t="shared" si="153"/>
        <v>50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2</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1</v>
      </c>
      <c r="C97" s="148">
        <v>0</v>
      </c>
      <c r="D97" s="148">
        <v>0</v>
      </c>
      <c r="E97" s="148">
        <v>0</v>
      </c>
      <c r="F97" s="148">
        <v>1</v>
      </c>
      <c r="G97" s="148">
        <v>0</v>
      </c>
      <c r="H97" s="148">
        <v>0</v>
      </c>
      <c r="I97" s="148">
        <v>0</v>
      </c>
      <c r="J97" s="148">
        <v>0</v>
      </c>
      <c r="K97" s="148">
        <v>0</v>
      </c>
      <c r="L97" s="148">
        <v>0</v>
      </c>
      <c r="M97" s="512"/>
      <c r="N97" s="527" t="s">
        <v>122</v>
      </c>
      <c r="O97" s="733">
        <v>0</v>
      </c>
      <c r="P97" s="734">
        <v>0</v>
      </c>
      <c r="Q97" s="734">
        <v>1</v>
      </c>
      <c r="R97" s="734">
        <v>0</v>
      </c>
      <c r="S97" s="734">
        <v>0</v>
      </c>
      <c r="T97" s="734">
        <v>0</v>
      </c>
      <c r="U97" s="734">
        <v>0</v>
      </c>
      <c r="V97" s="734">
        <v>0</v>
      </c>
      <c r="W97" s="734">
        <v>0</v>
      </c>
      <c r="X97" s="734">
        <v>0</v>
      </c>
      <c r="Y97" s="734">
        <v>0</v>
      </c>
      <c r="Z97" s="734">
        <v>0</v>
      </c>
      <c r="AA97" s="734">
        <v>0</v>
      </c>
      <c r="AB97" s="734">
        <v>0</v>
      </c>
      <c r="AC97" s="149">
        <v>18.8</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0.42857142857142855</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1</v>
      </c>
      <c r="BB97" s="46">
        <f t="shared" si="111"/>
        <v>0</v>
      </c>
      <c r="BC97" s="46">
        <f t="shared" si="112"/>
        <v>0</v>
      </c>
      <c r="BD97" s="46">
        <f t="shared" si="113"/>
        <v>1</v>
      </c>
      <c r="BE97" s="46">
        <f t="shared" si="114"/>
        <v>0</v>
      </c>
      <c r="BF97" s="47">
        <f t="shared" si="115"/>
        <v>1</v>
      </c>
      <c r="BG97" s="23"/>
      <c r="BH97" s="34">
        <f t="shared" si="116"/>
        <v>0.89583333333333226</v>
      </c>
      <c r="BI97" s="42" t="str">
        <f t="shared" si="117"/>
        <v/>
      </c>
      <c r="BJ97" s="43">
        <f t="shared" si="118"/>
        <v>34.4</v>
      </c>
      <c r="BK97" s="43" t="str">
        <f t="shared" si="119"/>
        <v/>
      </c>
      <c r="BL97" s="43" t="str">
        <f t="shared" si="120"/>
        <v/>
      </c>
      <c r="BM97" s="43">
        <f t="shared" si="121"/>
        <v>27.2</v>
      </c>
      <c r="BN97" s="43" t="str">
        <f t="shared" si="122"/>
        <v/>
      </c>
      <c r="BO97" s="44">
        <f t="shared" si="123"/>
        <v>24</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28.533333333333331</v>
      </c>
      <c r="CA97" s="327" t="e">
        <f t="shared" si="132"/>
        <v>#N/A</v>
      </c>
      <c r="CB97" s="329">
        <f t="shared" si="168"/>
        <v>30</v>
      </c>
      <c r="CD97" s="689">
        <f t="shared" si="133"/>
        <v>0</v>
      </c>
      <c r="CE97" s="690">
        <f t="shared" si="134"/>
        <v>1</v>
      </c>
      <c r="CF97" s="690">
        <f t="shared" si="135"/>
        <v>0</v>
      </c>
      <c r="CG97" s="690">
        <f t="shared" si="136"/>
        <v>0</v>
      </c>
      <c r="CH97" s="690">
        <f t="shared" si="137"/>
        <v>0</v>
      </c>
      <c r="CI97" s="690">
        <f t="shared" si="138"/>
        <v>0</v>
      </c>
      <c r="CJ97" s="691">
        <f t="shared" si="139"/>
        <v>0</v>
      </c>
      <c r="CK97" s="702">
        <f t="shared" si="144"/>
        <v>33.333333333333329</v>
      </c>
      <c r="CM97" s="42" t="str">
        <f t="shared" si="145"/>
        <v/>
      </c>
      <c r="CN97" s="43">
        <f t="shared" si="169"/>
        <v>34.4</v>
      </c>
      <c r="CO97" s="43" t="str">
        <f t="shared" si="170"/>
        <v/>
      </c>
      <c r="CP97" s="43" t="str">
        <f t="shared" si="171"/>
        <v/>
      </c>
      <c r="CQ97" s="43">
        <f t="shared" si="172"/>
        <v>27.2</v>
      </c>
      <c r="CR97" s="43" t="str">
        <f t="shared" si="173"/>
        <v/>
      </c>
      <c r="CS97" s="44">
        <f t="shared" si="174"/>
        <v>24</v>
      </c>
      <c r="CU97" s="386">
        <f>SUM(SUMIF($AZ$8:$BF$8, {"NON";"NEUT"}, AZ97:BF97))/config!$AC$16</f>
        <v>0.4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f t="shared" si="148"/>
        <v>100</v>
      </c>
      <c r="DH97" s="32" t="str">
        <f t="shared" si="149"/>
        <v/>
      </c>
      <c r="DI97" s="32" t="str">
        <f t="shared" si="150"/>
        <v/>
      </c>
      <c r="DJ97" s="32">
        <f t="shared" si="151"/>
        <v>0</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v>
      </c>
      <c r="C98" s="148">
        <v>0</v>
      </c>
      <c r="D98" s="148">
        <v>1</v>
      </c>
      <c r="E98" s="148">
        <v>0</v>
      </c>
      <c r="F98" s="148">
        <v>0</v>
      </c>
      <c r="G98" s="148">
        <v>0</v>
      </c>
      <c r="H98" s="148">
        <v>0</v>
      </c>
      <c r="I98" s="148">
        <v>0</v>
      </c>
      <c r="J98" s="148">
        <v>0</v>
      </c>
      <c r="K98" s="148">
        <v>0</v>
      </c>
      <c r="L98" s="148">
        <v>0</v>
      </c>
      <c r="M98" s="512"/>
      <c r="N98" s="527" t="s">
        <v>123</v>
      </c>
      <c r="O98" s="733">
        <v>0</v>
      </c>
      <c r="P98" s="734">
        <v>0</v>
      </c>
      <c r="Q98" s="734">
        <v>0</v>
      </c>
      <c r="R98" s="734">
        <v>1</v>
      </c>
      <c r="S98" s="734">
        <v>0</v>
      </c>
      <c r="T98" s="734">
        <v>0</v>
      </c>
      <c r="U98" s="734">
        <v>0</v>
      </c>
      <c r="V98" s="734">
        <v>0</v>
      </c>
      <c r="W98" s="734">
        <v>0</v>
      </c>
      <c r="X98" s="734">
        <v>0</v>
      </c>
      <c r="Y98" s="734">
        <v>0</v>
      </c>
      <c r="Z98" s="734">
        <v>0</v>
      </c>
      <c r="AA98" s="734">
        <v>0</v>
      </c>
      <c r="AB98" s="734">
        <v>0</v>
      </c>
      <c r="AC98" s="149">
        <v>21.2</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0.8571428571428571</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0</v>
      </c>
      <c r="BB98" s="46">
        <f t="shared" si="111"/>
        <v>1</v>
      </c>
      <c r="BC98" s="46">
        <f t="shared" si="112"/>
        <v>2</v>
      </c>
      <c r="BD98" s="46">
        <f t="shared" si="113"/>
        <v>2</v>
      </c>
      <c r="BE98" s="46">
        <f t="shared" si="114"/>
        <v>0</v>
      </c>
      <c r="BF98" s="47">
        <f t="shared" si="115"/>
        <v>1</v>
      </c>
      <c r="BG98" s="23"/>
      <c r="BH98" s="34">
        <f t="shared" si="116"/>
        <v>0.90624999999999889</v>
      </c>
      <c r="BI98" s="42" t="str">
        <f t="shared" si="117"/>
        <v/>
      </c>
      <c r="BJ98" s="43" t="str">
        <f t="shared" si="118"/>
        <v/>
      </c>
      <c r="BK98" s="43">
        <f t="shared" si="119"/>
        <v>33.5</v>
      </c>
      <c r="BL98" s="43">
        <f t="shared" si="120"/>
        <v>21.7</v>
      </c>
      <c r="BM98" s="43">
        <f t="shared" si="121"/>
        <v>23.9</v>
      </c>
      <c r="BN98" s="43" t="str">
        <f t="shared" si="122"/>
        <v/>
      </c>
      <c r="BO98" s="44">
        <f t="shared" si="123"/>
        <v>32.200000000000003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27.824999999999999</v>
      </c>
      <c r="CA98" s="327" t="e">
        <f t="shared" si="132"/>
        <v>#N/A</v>
      </c>
      <c r="CB98" s="329">
        <f t="shared" si="168"/>
        <v>30</v>
      </c>
      <c r="CD98" s="689">
        <f t="shared" si="133"/>
        <v>0</v>
      </c>
      <c r="CE98" s="690">
        <f t="shared" si="134"/>
        <v>0</v>
      </c>
      <c r="CF98" s="690">
        <f t="shared" si="135"/>
        <v>1</v>
      </c>
      <c r="CG98" s="690">
        <f t="shared" si="136"/>
        <v>0</v>
      </c>
      <c r="CH98" s="690">
        <f t="shared" si="137"/>
        <v>0</v>
      </c>
      <c r="CI98" s="690">
        <f t="shared" si="138"/>
        <v>0</v>
      </c>
      <c r="CJ98" s="691">
        <f t="shared" si="139"/>
        <v>1</v>
      </c>
      <c r="CK98" s="702">
        <f t="shared" si="144"/>
        <v>33.333333333333329</v>
      </c>
      <c r="CM98" s="42" t="str">
        <f t="shared" si="145"/>
        <v/>
      </c>
      <c r="CN98" s="43" t="str">
        <f t="shared" si="169"/>
        <v/>
      </c>
      <c r="CO98" s="43">
        <f t="shared" si="170"/>
        <v>33.5</v>
      </c>
      <c r="CP98" s="43">
        <f t="shared" si="171"/>
        <v>43.4</v>
      </c>
      <c r="CQ98" s="43">
        <f t="shared" si="172"/>
        <v>47.8</v>
      </c>
      <c r="CR98" s="43" t="str">
        <f t="shared" si="173"/>
        <v/>
      </c>
      <c r="CS98" s="44">
        <f t="shared" si="174"/>
        <v>32.200000000000003</v>
      </c>
      <c r="CU98" s="386">
        <f>SUM(SUMIF($AZ$8:$BF$8, {"NON";"NEUT"}, AZ98:BF98))/config!$AC$16</f>
        <v>0.8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t="str">
        <f t="shared" si="148"/>
        <v/>
      </c>
      <c r="DH98" s="32">
        <f t="shared" si="149"/>
        <v>100</v>
      </c>
      <c r="DI98" s="32">
        <f t="shared" si="150"/>
        <v>0</v>
      </c>
      <c r="DJ98" s="32">
        <f t="shared" si="151"/>
        <v>0</v>
      </c>
      <c r="DK98" s="32" t="str">
        <f t="shared" si="152"/>
        <v/>
      </c>
      <c r="DL98" s="679">
        <f t="shared" si="153"/>
        <v>100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1</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0</v>
      </c>
      <c r="C99" s="148">
        <v>0</v>
      </c>
      <c r="D99" s="148">
        <v>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0.7142857142857143</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1</v>
      </c>
      <c r="BA99" s="46">
        <f t="shared" si="110"/>
        <v>2</v>
      </c>
      <c r="BB99" s="46">
        <f t="shared" si="111"/>
        <v>2</v>
      </c>
      <c r="BC99" s="46">
        <f t="shared" si="112"/>
        <v>0</v>
      </c>
      <c r="BD99" s="46">
        <f t="shared" si="113"/>
        <v>0</v>
      </c>
      <c r="BE99" s="46">
        <f t="shared" si="114"/>
        <v>1</v>
      </c>
      <c r="BF99" s="47">
        <f t="shared" si="115"/>
        <v>0</v>
      </c>
      <c r="BG99" s="23"/>
      <c r="BH99" s="34">
        <f t="shared" si="116"/>
        <v>0.91666666666666552</v>
      </c>
      <c r="BI99" s="42">
        <f t="shared" si="117"/>
        <v>25.7</v>
      </c>
      <c r="BJ99" s="43">
        <f t="shared" si="118"/>
        <v>27.7</v>
      </c>
      <c r="BK99" s="43">
        <f t="shared" si="119"/>
        <v>26.7</v>
      </c>
      <c r="BL99" s="43" t="str">
        <f t="shared" si="120"/>
        <v/>
      </c>
      <c r="BM99" s="43" t="str">
        <f t="shared" si="121"/>
        <v/>
      </c>
      <c r="BN99" s="43">
        <f t="shared" si="122"/>
        <v>20.2</v>
      </c>
      <c r="BO99" s="44" t="str">
        <f t="shared" si="123"/>
        <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25.074999999999999</v>
      </c>
      <c r="CA99" s="327" t="e">
        <f t="shared" si="132"/>
        <v>#N/A</v>
      </c>
      <c r="CB99" s="329">
        <f t="shared" si="168"/>
        <v>30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25.7</v>
      </c>
      <c r="CN99" s="43">
        <f t="shared" si="169"/>
        <v>55.4</v>
      </c>
      <c r="CO99" s="43">
        <f t="shared" si="170"/>
        <v>53.4</v>
      </c>
      <c r="CP99" s="43" t="str">
        <f t="shared" si="171"/>
        <v/>
      </c>
      <c r="CQ99" s="43" t="str">
        <f t="shared" si="172"/>
        <v/>
      </c>
      <c r="CR99" s="43">
        <f t="shared" si="173"/>
        <v>20.2</v>
      </c>
      <c r="CS99" s="44" t="str">
        <f t="shared" si="174"/>
        <v/>
      </c>
      <c r="CU99" s="386">
        <f>SUM(SUMIF($AZ$8:$BF$8, {"NON";"NEUT"}, AZ99:BF99))/config!$AC$16</f>
        <v>1</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t="str">
        <f t="shared" si="150"/>
        <v/>
      </c>
      <c r="DJ99" s="32" t="str">
        <f t="shared" si="151"/>
        <v/>
      </c>
      <c r="DK99" s="32">
        <f t="shared" si="152"/>
        <v>0</v>
      </c>
      <c r="DL99" s="679" t="str">
        <f t="shared" si="153"/>
        <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4</v>
      </c>
      <c r="C100" s="148">
        <v>0</v>
      </c>
      <c r="D100" s="148">
        <v>4</v>
      </c>
      <c r="E100" s="148">
        <v>0</v>
      </c>
      <c r="F100" s="148">
        <v>0</v>
      </c>
      <c r="G100" s="148">
        <v>0</v>
      </c>
      <c r="H100" s="148">
        <v>0</v>
      </c>
      <c r="I100" s="148">
        <v>0</v>
      </c>
      <c r="J100" s="148">
        <v>0</v>
      </c>
      <c r="K100" s="148">
        <v>0</v>
      </c>
      <c r="L100" s="148">
        <v>0</v>
      </c>
      <c r="M100" s="512"/>
      <c r="N100" s="527" t="s">
        <v>124</v>
      </c>
      <c r="O100" s="733">
        <v>0</v>
      </c>
      <c r="P100" s="734">
        <v>0</v>
      </c>
      <c r="Q100" s="734">
        <v>0</v>
      </c>
      <c r="R100" s="734">
        <v>1</v>
      </c>
      <c r="S100" s="734">
        <v>2</v>
      </c>
      <c r="T100" s="734">
        <v>1</v>
      </c>
      <c r="U100" s="734">
        <v>0</v>
      </c>
      <c r="V100" s="734">
        <v>0</v>
      </c>
      <c r="W100" s="734">
        <v>0</v>
      </c>
      <c r="X100" s="734">
        <v>0</v>
      </c>
      <c r="Y100" s="734">
        <v>0</v>
      </c>
      <c r="Z100" s="734">
        <v>0</v>
      </c>
      <c r="AA100" s="734">
        <v>0</v>
      </c>
      <c r="AB100" s="734">
        <v>0</v>
      </c>
      <c r="AC100" s="149">
        <v>27.6</v>
      </c>
      <c r="AD100" s="149" t="s">
        <v>24</v>
      </c>
      <c r="AE100" s="148">
        <v>1</v>
      </c>
      <c r="AF100" s="149">
        <v>25</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0.14285714285714285</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0</v>
      </c>
      <c r="BA100" s="46">
        <f t="shared" si="110"/>
        <v>0</v>
      </c>
      <c r="BB100" s="46">
        <f t="shared" si="111"/>
        <v>0</v>
      </c>
      <c r="BC100" s="46">
        <f t="shared" si="112"/>
        <v>0</v>
      </c>
      <c r="BD100" s="46">
        <f t="shared" si="113"/>
        <v>1</v>
      </c>
      <c r="BE100" s="46">
        <f t="shared" si="114"/>
        <v>0</v>
      </c>
      <c r="BF100" s="47">
        <f t="shared" si="115"/>
        <v>0</v>
      </c>
      <c r="BG100" s="23"/>
      <c r="BH100" s="34">
        <f t="shared" si="116"/>
        <v>0.92708333333333215</v>
      </c>
      <c r="BI100" s="42" t="str">
        <f t="shared" si="117"/>
        <v/>
      </c>
      <c r="BJ100" s="43" t="str">
        <f t="shared" si="118"/>
        <v/>
      </c>
      <c r="BK100" s="43" t="str">
        <f t="shared" si="119"/>
        <v/>
      </c>
      <c r="BL100" s="43" t="str">
        <f t="shared" si="120"/>
        <v/>
      </c>
      <c r="BM100" s="43">
        <f t="shared" si="121"/>
        <v>26.5</v>
      </c>
      <c r="BN100" s="43" t="str">
        <f t="shared" si="122"/>
        <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26.5</v>
      </c>
      <c r="CA100" s="327" t="e">
        <f t="shared" si="132"/>
        <v>#N/A</v>
      </c>
      <c r="CB100" s="329">
        <f t="shared" si="168"/>
        <v>30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t="str">
        <f t="shared" si="169"/>
        <v/>
      </c>
      <c r="CO100" s="43" t="str">
        <f t="shared" si="170"/>
        <v/>
      </c>
      <c r="CP100" s="43" t="str">
        <f t="shared" si="171"/>
        <v/>
      </c>
      <c r="CQ100" s="43">
        <f t="shared" si="172"/>
        <v>26.5</v>
      </c>
      <c r="CR100" s="43" t="str">
        <f t="shared" si="173"/>
        <v/>
      </c>
      <c r="CS100" s="44" t="str">
        <f t="shared" si="174"/>
        <v/>
      </c>
      <c r="CU100" s="386">
        <f>SUM(SUMIF($AZ$8:$BF$8, {"NON";"NEUT"}, AZ100:BF100))/config!$AC$16</f>
        <v>0</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t="str">
        <f t="shared" si="148"/>
        <v/>
      </c>
      <c r="DH100" s="32" t="str">
        <f t="shared" si="149"/>
        <v/>
      </c>
      <c r="DI100" s="32" t="str">
        <f t="shared" si="150"/>
        <v/>
      </c>
      <c r="DJ100" s="32">
        <f t="shared" si="151"/>
        <v>0</v>
      </c>
      <c r="DK100" s="32" t="str">
        <f t="shared" si="152"/>
        <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0</v>
      </c>
      <c r="C101" s="148">
        <v>0</v>
      </c>
      <c r="D101" s="148">
        <v>0</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0.14285714285714285</v>
      </c>
      <c r="AT101" s="43">
        <f>SUM(D105:E105,D212:E212,D319:E319,D426:E426,D533:E533,D640:E640,D747:E747)/config!$AC$13</f>
        <v>0.7142857142857143</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2</v>
      </c>
      <c r="BB101" s="46">
        <f t="shared" si="111"/>
        <v>2</v>
      </c>
      <c r="BC101" s="46">
        <f t="shared" si="112"/>
        <v>1</v>
      </c>
      <c r="BD101" s="46">
        <f t="shared" si="113"/>
        <v>1</v>
      </c>
      <c r="BE101" s="46">
        <f t="shared" si="114"/>
        <v>0</v>
      </c>
      <c r="BF101" s="47">
        <f t="shared" si="115"/>
        <v>0</v>
      </c>
      <c r="BG101" s="23"/>
      <c r="BH101" s="34">
        <f t="shared" si="116"/>
        <v>0.93749999999999878</v>
      </c>
      <c r="BI101" s="42" t="str">
        <f t="shared" si="117"/>
        <v/>
      </c>
      <c r="BJ101" s="43">
        <f t="shared" si="118"/>
        <v>18.2</v>
      </c>
      <c r="BK101" s="43">
        <f t="shared" si="119"/>
        <v>25.6</v>
      </c>
      <c r="BL101" s="43">
        <f t="shared" si="120"/>
        <v>27.2</v>
      </c>
      <c r="BM101" s="43">
        <f t="shared" si="121"/>
        <v>21.7</v>
      </c>
      <c r="BN101" s="43" t="str">
        <f t="shared" si="122"/>
        <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23.175000000000001</v>
      </c>
      <c r="CA101" s="327" t="e">
        <f t="shared" si="132"/>
        <v>#N/A</v>
      </c>
      <c r="CB101" s="329">
        <f t="shared" si="168"/>
        <v>30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f t="shared" si="169"/>
        <v>36.4</v>
      </c>
      <c r="CO101" s="43">
        <f t="shared" si="170"/>
        <v>51.2</v>
      </c>
      <c r="CP101" s="43">
        <f t="shared" si="171"/>
        <v>27.2</v>
      </c>
      <c r="CQ101" s="43">
        <f t="shared" si="172"/>
        <v>21.7</v>
      </c>
      <c r="CR101" s="43" t="str">
        <f t="shared" si="173"/>
        <v/>
      </c>
      <c r="CS101" s="44" t="str">
        <f t="shared" si="174"/>
        <v/>
      </c>
      <c r="CU101" s="386">
        <f>SUM(SUMIF($AZ$8:$BF$8, {"NON";"NEUT"}, AZ101:BF101))/config!$AC$16</f>
        <v>1</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0.8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f t="shared" si="149"/>
        <v>0</v>
      </c>
      <c r="DI101" s="32">
        <f t="shared" si="150"/>
        <v>0</v>
      </c>
      <c r="DJ101" s="32">
        <f t="shared" si="151"/>
        <v>0</v>
      </c>
      <c r="DK101" s="32" t="str">
        <f t="shared" si="152"/>
        <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0</v>
      </c>
      <c r="C102" s="148">
        <v>0</v>
      </c>
      <c r="D102" s="148">
        <v>0</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0.7142857142857143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2</v>
      </c>
      <c r="BC102" s="46">
        <f t="shared" si="112"/>
        <v>0</v>
      </c>
      <c r="BD102" s="46">
        <f t="shared" si="113"/>
        <v>2</v>
      </c>
      <c r="BE102" s="46">
        <f t="shared" si="114"/>
        <v>1</v>
      </c>
      <c r="BF102" s="47">
        <f t="shared" si="115"/>
        <v>0</v>
      </c>
      <c r="BG102" s="23"/>
      <c r="BH102" s="34">
        <f t="shared" si="116"/>
        <v>0.94791666666666541</v>
      </c>
      <c r="BI102" s="42" t="str">
        <f t="shared" si="117"/>
        <v/>
      </c>
      <c r="BJ102" s="43" t="str">
        <f t="shared" si="118"/>
        <v/>
      </c>
      <c r="BK102" s="43">
        <f t="shared" si="119"/>
        <v>26.6</v>
      </c>
      <c r="BL102" s="43" t="str">
        <f t="shared" si="120"/>
        <v/>
      </c>
      <c r="BM102" s="43">
        <f t="shared" si="121"/>
        <v>22.6</v>
      </c>
      <c r="BN102" s="43">
        <f t="shared" si="122"/>
        <v>41</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30.066666666666666</v>
      </c>
      <c r="CA102" s="327" t="e">
        <f t="shared" si="132"/>
        <v>#N/A</v>
      </c>
      <c r="CB102" s="329">
        <f t="shared" si="168"/>
        <v>30</v>
      </c>
      <c r="CD102" s="689">
        <f t="shared" si="133"/>
        <v>0</v>
      </c>
      <c r="CE102" s="690">
        <f t="shared" si="134"/>
        <v>0</v>
      </c>
      <c r="CF102" s="690">
        <f t="shared" si="135"/>
        <v>1</v>
      </c>
      <c r="CG102" s="690">
        <f t="shared" si="136"/>
        <v>0</v>
      </c>
      <c r="CH102" s="690">
        <f t="shared" si="137"/>
        <v>0</v>
      </c>
      <c r="CI102" s="690">
        <f t="shared" si="138"/>
        <v>1</v>
      </c>
      <c r="CJ102" s="691">
        <f t="shared" si="139"/>
        <v>0</v>
      </c>
      <c r="CK102" s="702">
        <f t="shared" si="144"/>
        <v>40</v>
      </c>
      <c r="CM102" s="42" t="str">
        <f t="shared" si="145"/>
        <v/>
      </c>
      <c r="CN102" s="43" t="str">
        <f t="shared" si="169"/>
        <v/>
      </c>
      <c r="CO102" s="43">
        <f t="shared" si="170"/>
        <v>53.2</v>
      </c>
      <c r="CP102" s="43" t="str">
        <f t="shared" si="171"/>
        <v/>
      </c>
      <c r="CQ102" s="43">
        <f t="shared" si="172"/>
        <v>45.2</v>
      </c>
      <c r="CR102" s="43">
        <f t="shared" si="173"/>
        <v>41</v>
      </c>
      <c r="CS102" s="44" t="str">
        <f t="shared" si="174"/>
        <v/>
      </c>
      <c r="CU102" s="386">
        <f>SUM(SUMIF($AZ$8:$BF$8, {"NON";"NEUT"}, AZ102:BF102))/config!$AC$16</f>
        <v>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f t="shared" si="149"/>
        <v>50</v>
      </c>
      <c r="DI102" s="32" t="str">
        <f t="shared" si="150"/>
        <v/>
      </c>
      <c r="DJ102" s="32">
        <f t="shared" si="151"/>
        <v>0</v>
      </c>
      <c r="DK102" s="32">
        <f t="shared" si="152"/>
        <v>100</v>
      </c>
      <c r="DL102" s="679" t="str">
        <f t="shared" si="153"/>
        <v/>
      </c>
      <c r="DN102" s="11">
        <f t="shared" si="154"/>
        <v>0</v>
      </c>
      <c r="DO102" s="11">
        <f t="shared" si="155"/>
        <v>0</v>
      </c>
      <c r="DP102" s="11">
        <f t="shared" si="156"/>
        <v>0</v>
      </c>
      <c r="DQ102" s="11">
        <f t="shared" si="157"/>
        <v>0</v>
      </c>
      <c r="DR102" s="11">
        <f t="shared" si="158"/>
        <v>0</v>
      </c>
      <c r="DS102" s="11">
        <f t="shared" si="159"/>
        <v>1</v>
      </c>
      <c r="DT102" s="11">
        <f t="shared" si="160"/>
        <v>0</v>
      </c>
      <c r="DV102" s="709">
        <f t="shared" si="161"/>
        <v>0</v>
      </c>
      <c r="DW102" s="709">
        <f t="shared" si="162"/>
        <v>0</v>
      </c>
      <c r="DX102" s="709">
        <f t="shared" si="163"/>
        <v>1</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v>
      </c>
      <c r="C103" s="148">
        <v>0</v>
      </c>
      <c r="D103" s="148">
        <v>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0</v>
      </c>
      <c r="U103" s="734">
        <v>0</v>
      </c>
      <c r="V103" s="734">
        <v>0</v>
      </c>
      <c r="W103" s="734">
        <v>0</v>
      </c>
      <c r="X103" s="734">
        <v>0</v>
      </c>
      <c r="Y103" s="734">
        <v>0</v>
      </c>
      <c r="Z103" s="734">
        <v>0</v>
      </c>
      <c r="AA103" s="734">
        <v>0</v>
      </c>
      <c r="AB103" s="734">
        <v>0</v>
      </c>
      <c r="AC103" s="149">
        <v>25.7</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0</v>
      </c>
      <c r="BD103" s="46">
        <f t="shared" si="113"/>
        <v>0</v>
      </c>
      <c r="BE103" s="46">
        <f t="shared" si="114"/>
        <v>0</v>
      </c>
      <c r="BF103" s="47">
        <f t="shared" si="115"/>
        <v>0</v>
      </c>
      <c r="BG103" s="23"/>
      <c r="BH103" s="34">
        <f t="shared" si="116"/>
        <v>0.95833333333333204</v>
      </c>
      <c r="BI103" s="42" t="str">
        <f t="shared" si="117"/>
        <v/>
      </c>
      <c r="BJ103" s="43" t="str">
        <f t="shared" si="118"/>
        <v/>
      </c>
      <c r="BK103" s="43" t="str">
        <f t="shared" si="119"/>
        <v/>
      </c>
      <c r="BL103" s="43" t="str">
        <f t="shared" si="120"/>
        <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t="e">
        <f t="shared" si="143"/>
        <v>#N/A</v>
      </c>
      <c r="CA103" s="327" t="e">
        <f t="shared" si="132"/>
        <v>#N/A</v>
      </c>
      <c r="CB103" s="329">
        <f t="shared" si="168"/>
        <v>30</v>
      </c>
      <c r="CD103" s="689">
        <f t="shared" si="133"/>
        <v>0</v>
      </c>
      <c r="CE103" s="690">
        <f t="shared" si="134"/>
        <v>0</v>
      </c>
      <c r="CF103" s="690">
        <f t="shared" si="135"/>
        <v>0</v>
      </c>
      <c r="CG103" s="690">
        <f t="shared" si="136"/>
        <v>0</v>
      </c>
      <c r="CH103" s="690">
        <f t="shared" si="137"/>
        <v>0</v>
      </c>
      <c r="CI103" s="690">
        <f t="shared" si="138"/>
        <v>0</v>
      </c>
      <c r="CJ103" s="691">
        <f t="shared" si="139"/>
        <v>0</v>
      </c>
      <c r="CK103" s="702" t="str">
        <f t="shared" si="144"/>
        <v/>
      </c>
      <c r="CM103" s="42" t="str">
        <f t="shared" si="145"/>
        <v/>
      </c>
      <c r="CN103" s="43" t="str">
        <f t="shared" si="169"/>
        <v/>
      </c>
      <c r="CO103" s="43" t="str">
        <f t="shared" si="170"/>
        <v/>
      </c>
      <c r="CP103" s="43" t="str">
        <f t="shared" si="171"/>
        <v/>
      </c>
      <c r="CQ103" s="43" t="str">
        <f t="shared" si="172"/>
        <v/>
      </c>
      <c r="CR103" s="43" t="str">
        <f t="shared" si="173"/>
        <v/>
      </c>
      <c r="CS103" s="44" t="str">
        <f t="shared" si="174"/>
        <v/>
      </c>
      <c r="CU103" s="386">
        <f>SUM(SUMIF($AZ$8:$BF$8, {"NON";"NEUT"}, AZ103:BF103))/config!$AC$16</f>
        <v>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t="str">
        <f t="shared" si="150"/>
        <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0</v>
      </c>
      <c r="C104" s="148">
        <v>0</v>
      </c>
      <c r="D104" s="148">
        <v>0</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1</v>
      </c>
      <c r="BC104" s="46">
        <f t="shared" si="112"/>
        <v>0</v>
      </c>
      <c r="BD104" s="46">
        <f t="shared" si="113"/>
        <v>0</v>
      </c>
      <c r="BE104" s="46">
        <f t="shared" si="114"/>
        <v>0</v>
      </c>
      <c r="BF104" s="47">
        <f t="shared" si="115"/>
        <v>0</v>
      </c>
      <c r="BG104" s="23"/>
      <c r="BH104" s="34">
        <f t="shared" si="116"/>
        <v>0.96874999999999867</v>
      </c>
      <c r="BI104" s="42" t="str">
        <f t="shared" si="117"/>
        <v/>
      </c>
      <c r="BJ104" s="43">
        <f t="shared" si="118"/>
        <v>23.7</v>
      </c>
      <c r="BK104" s="43">
        <f t="shared" si="119"/>
        <v>18.7</v>
      </c>
      <c r="BL104" s="43" t="str">
        <f t="shared" si="120"/>
        <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21.2</v>
      </c>
      <c r="CA104" s="327" t="e">
        <f t="shared" si="132"/>
        <v>#N/A</v>
      </c>
      <c r="CB104" s="329">
        <f t="shared" si="168"/>
        <v>30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23.7</v>
      </c>
      <c r="CO104" s="43">
        <f t="shared" si="170"/>
        <v>18.7</v>
      </c>
      <c r="CP104" s="43" t="str">
        <f t="shared" si="171"/>
        <v/>
      </c>
      <c r="CQ104" s="43" t="str">
        <f t="shared" si="172"/>
        <v/>
      </c>
      <c r="CR104" s="43" t="str">
        <f t="shared" si="173"/>
        <v/>
      </c>
      <c r="CS104" s="44" t="str">
        <f t="shared" si="174"/>
        <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f t="shared" si="149"/>
        <v>0</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0</v>
      </c>
      <c r="C105" s="148">
        <v>0</v>
      </c>
      <c r="D105" s="148">
        <v>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0.2857142857142857</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0</v>
      </c>
      <c r="BB105" s="46">
        <f t="shared" si="111"/>
        <v>0</v>
      </c>
      <c r="BC105" s="46">
        <f t="shared" si="112"/>
        <v>1</v>
      </c>
      <c r="BD105" s="46">
        <f t="shared" si="113"/>
        <v>1</v>
      </c>
      <c r="BE105" s="46">
        <f t="shared" si="114"/>
        <v>0</v>
      </c>
      <c r="BF105" s="47">
        <f t="shared" si="115"/>
        <v>0</v>
      </c>
      <c r="BG105" s="23"/>
      <c r="BH105" s="34">
        <f t="shared" si="116"/>
        <v>0.9791666666666653</v>
      </c>
      <c r="BI105" s="42" t="str">
        <f t="shared" si="117"/>
        <v/>
      </c>
      <c r="BJ105" s="43" t="str">
        <f t="shared" si="118"/>
        <v/>
      </c>
      <c r="BK105" s="43" t="str">
        <f t="shared" si="119"/>
        <v/>
      </c>
      <c r="BL105" s="43">
        <f t="shared" si="120"/>
        <v>24.3</v>
      </c>
      <c r="BM105" s="43">
        <f t="shared" si="121"/>
        <v>23.1</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23.700000000000003</v>
      </c>
      <c r="CA105" s="327" t="e">
        <f t="shared" si="132"/>
        <v>#N/A</v>
      </c>
      <c r="CB105" s="329">
        <f t="shared" si="168"/>
        <v>30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t="str">
        <f t="shared" si="169"/>
        <v/>
      </c>
      <c r="CO105" s="43" t="str">
        <f t="shared" si="170"/>
        <v/>
      </c>
      <c r="CP105" s="43">
        <f t="shared" si="171"/>
        <v>24.3</v>
      </c>
      <c r="CQ105" s="43">
        <f t="shared" si="172"/>
        <v>23.1</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t="str">
        <f t="shared" si="148"/>
        <v/>
      </c>
      <c r="DH105" s="32" t="str">
        <f t="shared" si="149"/>
        <v/>
      </c>
      <c r="DI105" s="32">
        <f t="shared" si="150"/>
        <v>0</v>
      </c>
      <c r="DJ105" s="32">
        <f t="shared" si="151"/>
        <v>0</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1</v>
      </c>
      <c r="BD106" s="64">
        <f t="shared" si="113"/>
        <v>0</v>
      </c>
      <c r="BE106" s="64">
        <f t="shared" si="114"/>
        <v>0</v>
      </c>
      <c r="BF106" s="65">
        <f t="shared" si="115"/>
        <v>0</v>
      </c>
      <c r="BG106" s="23"/>
      <c r="BH106" s="34">
        <f t="shared" si="116"/>
        <v>0.98958333333333193</v>
      </c>
      <c r="BI106" s="60" t="str">
        <f t="shared" si="117"/>
        <v/>
      </c>
      <c r="BJ106" s="61" t="str">
        <f t="shared" si="118"/>
        <v/>
      </c>
      <c r="BK106" s="61" t="str">
        <f t="shared" si="119"/>
        <v/>
      </c>
      <c r="BL106" s="61">
        <f t="shared" si="120"/>
        <v>25.7</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25.7</v>
      </c>
      <c r="CA106" s="327" t="e">
        <f t="shared" ref="CA106" si="175">IFERROR(SUM(BR106:BX106) / COUNTIF(BR106:BX106, "&gt;0"), NA())</f>
        <v>#N/A</v>
      </c>
      <c r="CB106" s="329">
        <f t="shared" si="168"/>
        <v>30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t="str">
        <f t="shared" si="169"/>
        <v/>
      </c>
      <c r="CO106" s="61" t="str">
        <f t="shared" si="170"/>
        <v/>
      </c>
      <c r="CP106" s="61">
        <f t="shared" si="171"/>
        <v>25.7</v>
      </c>
      <c r="CQ106" s="61" t="str">
        <f t="shared" si="172"/>
        <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f t="shared" si="150"/>
        <v>0</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24.079166666666662</v>
      </c>
      <c r="BJ107" s="71">
        <f t="shared" ref="BJ107:BO107" si="177">IFERROR( SUM( BJ39:BJ86 ) / COUNTIF( BJ39:BJ86, "&gt;0" ), "")</f>
        <v>25.239583333333329</v>
      </c>
      <c r="BK107" s="71">
        <f t="shared" si="177"/>
        <v>24.302083333333329</v>
      </c>
      <c r="BL107" s="71">
        <f t="shared" si="177"/>
        <v>24.841304347826082</v>
      </c>
      <c r="BM107" s="71">
        <f t="shared" si="177"/>
        <v>24.642553191489363</v>
      </c>
      <c r="BN107" s="71">
        <f t="shared" si="177"/>
        <v>23.967441860465108</v>
      </c>
      <c r="BO107" s="71">
        <f t="shared" si="177"/>
        <v>25.064583333333331</v>
      </c>
      <c r="BP107" s="67"/>
      <c r="BQ107" s="665" t="s">
        <v>405</v>
      </c>
      <c r="BR107" s="71">
        <f>IFERROR( SUM( BR39:BR86 ) / COUNTIF( BR39:BR86, "&gt;0" ), "")</f>
        <v>26.25</v>
      </c>
      <c r="BS107" s="71">
        <f t="shared" ref="BS107:BX107" si="178">IFERROR( SUM( BS39:BS86 ) / COUNTIF( BS39:BS86, "&gt;0" ), "")</f>
        <v>30.26</v>
      </c>
      <c r="BT107" s="71">
        <f t="shared" si="178"/>
        <v>28.8</v>
      </c>
      <c r="BU107" s="71" t="str">
        <f t="shared" si="178"/>
        <v/>
      </c>
      <c r="BV107" s="71" t="str">
        <f t="shared" si="178"/>
        <v/>
      </c>
      <c r="BW107" s="71">
        <f t="shared" si="178"/>
        <v>31.1</v>
      </c>
      <c r="BX107" s="71">
        <f t="shared" si="178"/>
        <v>31.6</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23.954411764705871</v>
      </c>
      <c r="BJ108" s="71">
        <f t="shared" ref="BJ108:BO108" si="179">IFERROR( SUM( BJ11:BJ106 ) / COUNTIF( BJ11:BJ106, "&gt;0" ), "")</f>
        <v>25.523943661971828</v>
      </c>
      <c r="BK108" s="71">
        <f t="shared" si="179"/>
        <v>24.805555555555554</v>
      </c>
      <c r="BL108" s="71">
        <f t="shared" si="179"/>
        <v>25</v>
      </c>
      <c r="BM108" s="71">
        <f t="shared" si="179"/>
        <v>24.786956521739132</v>
      </c>
      <c r="BN108" s="71">
        <f t="shared" si="179"/>
        <v>25.026315789473681</v>
      </c>
      <c r="BO108" s="71">
        <f t="shared" si="179"/>
        <v>25.092424242424244</v>
      </c>
      <c r="BP108" s="667"/>
      <c r="BQ108" s="668" t="s">
        <v>406</v>
      </c>
      <c r="BR108" s="71">
        <f>IFERROR( SUM( BR11:BR106 ) / COUNTIF( BR11:BR106, "&gt;0" ), "")</f>
        <v>26.25</v>
      </c>
      <c r="BS108" s="71">
        <f t="shared" ref="BS108:BX108" si="180">IFERROR( SUM( BS11:BS106 ) / COUNTIF( BS11:BS106, "&gt;0" ), "")</f>
        <v>30.400000000000002</v>
      </c>
      <c r="BT108" s="71">
        <f t="shared" si="180"/>
        <v>28.8</v>
      </c>
      <c r="BU108" s="71" t="str">
        <f t="shared" si="180"/>
        <v/>
      </c>
      <c r="BV108" s="71" t="str">
        <f t="shared" si="180"/>
        <v/>
      </c>
      <c r="BW108" s="71">
        <f t="shared" si="180"/>
        <v>31.1</v>
      </c>
      <c r="BX108" s="71">
        <f t="shared" si="180"/>
        <v>31.6</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1</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v>
      </c>
      <c r="BA110" s="76">
        <f>SUM(H221:L221)</f>
        <v>2</v>
      </c>
      <c r="BB110" s="76">
        <f>SUM(H328:L328)</f>
        <v>2</v>
      </c>
      <c r="BC110" s="76">
        <f>SUM(H435:L435)</f>
        <v>2</v>
      </c>
      <c r="BD110" s="76">
        <f>SUM(H542:L542)</f>
        <v>0</v>
      </c>
      <c r="BE110" s="76">
        <f>SUM(H649:L649)</f>
        <v>1</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154" t="s">
        <v>389</v>
      </c>
      <c r="B111" s="450">
        <v>254</v>
      </c>
      <c r="C111" s="451">
        <v>10</v>
      </c>
      <c r="D111" s="451">
        <v>217</v>
      </c>
      <c r="E111" s="451">
        <v>0</v>
      </c>
      <c r="F111" s="451">
        <v>25</v>
      </c>
      <c r="G111" s="451">
        <v>1</v>
      </c>
      <c r="H111" s="451">
        <v>1</v>
      </c>
      <c r="I111" s="451">
        <v>0</v>
      </c>
      <c r="J111" s="451">
        <v>0</v>
      </c>
      <c r="K111" s="451">
        <v>0</v>
      </c>
      <c r="L111" s="451">
        <v>0</v>
      </c>
      <c r="M111" s="451"/>
      <c r="N111" s="444" t="s">
        <v>389</v>
      </c>
      <c r="O111" s="146">
        <v>3</v>
      </c>
      <c r="P111" s="146">
        <v>10</v>
      </c>
      <c r="Q111" s="146">
        <v>44</v>
      </c>
      <c r="R111" s="146">
        <v>73</v>
      </c>
      <c r="S111" s="146">
        <v>86</v>
      </c>
      <c r="T111" s="146">
        <v>29</v>
      </c>
      <c r="U111" s="146">
        <v>7</v>
      </c>
      <c r="V111" s="146">
        <v>2</v>
      </c>
      <c r="W111" s="146">
        <v>0</v>
      </c>
      <c r="X111" s="146">
        <v>0</v>
      </c>
      <c r="Y111" s="146">
        <v>0</v>
      </c>
      <c r="Z111" s="146">
        <v>0</v>
      </c>
      <c r="AA111" s="146">
        <v>0</v>
      </c>
      <c r="AB111" s="146">
        <v>0</v>
      </c>
      <c r="AC111" s="147">
        <v>24.3</v>
      </c>
      <c r="AD111" s="147">
        <v>30</v>
      </c>
      <c r="AE111" s="146">
        <v>38</v>
      </c>
      <c r="AF111" s="147">
        <v>14.960629921259844</v>
      </c>
      <c r="AG111" s="146">
        <v>9</v>
      </c>
      <c r="AH111" s="147">
        <v>3.5433070866141732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293</v>
      </c>
      <c r="C112" s="146">
        <v>12</v>
      </c>
      <c r="D112" s="146">
        <v>251</v>
      </c>
      <c r="E112" s="146">
        <v>0</v>
      </c>
      <c r="F112" s="146">
        <v>28</v>
      </c>
      <c r="G112" s="146">
        <v>1</v>
      </c>
      <c r="H112" s="146">
        <v>1</v>
      </c>
      <c r="I112" s="146">
        <v>0</v>
      </c>
      <c r="J112" s="146">
        <v>0</v>
      </c>
      <c r="K112" s="146">
        <v>0</v>
      </c>
      <c r="L112" s="146">
        <v>0</v>
      </c>
      <c r="M112" s="146"/>
      <c r="N112" s="445" t="s">
        <v>390</v>
      </c>
      <c r="O112" s="146">
        <v>4</v>
      </c>
      <c r="P112" s="146">
        <v>11</v>
      </c>
      <c r="Q112" s="146">
        <v>51</v>
      </c>
      <c r="R112" s="146">
        <v>86</v>
      </c>
      <c r="S112" s="146">
        <v>97</v>
      </c>
      <c r="T112" s="146">
        <v>35</v>
      </c>
      <c r="U112" s="146">
        <v>7</v>
      </c>
      <c r="V112" s="146">
        <v>2</v>
      </c>
      <c r="W112" s="146">
        <v>0</v>
      </c>
      <c r="X112" s="146">
        <v>0</v>
      </c>
      <c r="Y112" s="146">
        <v>0</v>
      </c>
      <c r="Z112" s="146">
        <v>0</v>
      </c>
      <c r="AA112" s="146">
        <v>0</v>
      </c>
      <c r="AB112" s="146">
        <v>0</v>
      </c>
      <c r="AC112" s="147">
        <v>24.3</v>
      </c>
      <c r="AD112" s="147">
        <v>30</v>
      </c>
      <c r="AE112" s="146">
        <v>44</v>
      </c>
      <c r="AF112" s="147">
        <v>15.017064846416384</v>
      </c>
      <c r="AG112" s="146">
        <v>9</v>
      </c>
      <c r="AH112" s="147">
        <v>3.0716723549488054</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0</v>
      </c>
    </row>
    <row r="113" spans="1:149" x14ac:dyDescent="0.2">
      <c r="A113" s="154" t="s">
        <v>391</v>
      </c>
      <c r="B113" s="453">
        <v>294</v>
      </c>
      <c r="C113" s="146">
        <v>12</v>
      </c>
      <c r="D113" s="146">
        <v>252</v>
      </c>
      <c r="E113" s="146">
        <v>0</v>
      </c>
      <c r="F113" s="146">
        <v>28</v>
      </c>
      <c r="G113" s="146">
        <v>1</v>
      </c>
      <c r="H113" s="146">
        <v>1</v>
      </c>
      <c r="I113" s="146">
        <v>0</v>
      </c>
      <c r="J113" s="146">
        <v>0</v>
      </c>
      <c r="K113" s="146">
        <v>0</v>
      </c>
      <c r="L113" s="146">
        <v>0</v>
      </c>
      <c r="M113" s="146"/>
      <c r="N113" s="445" t="s">
        <v>391</v>
      </c>
      <c r="O113" s="146">
        <v>4</v>
      </c>
      <c r="P113" s="146">
        <v>11</v>
      </c>
      <c r="Q113" s="146">
        <v>51</v>
      </c>
      <c r="R113" s="146">
        <v>86</v>
      </c>
      <c r="S113" s="146">
        <v>98</v>
      </c>
      <c r="T113" s="146">
        <v>35</v>
      </c>
      <c r="U113" s="146">
        <v>7</v>
      </c>
      <c r="V113" s="146">
        <v>2</v>
      </c>
      <c r="W113" s="146">
        <v>0</v>
      </c>
      <c r="X113" s="146">
        <v>0</v>
      </c>
      <c r="Y113" s="146">
        <v>0</v>
      </c>
      <c r="Z113" s="146">
        <v>0</v>
      </c>
      <c r="AA113" s="146">
        <v>0</v>
      </c>
      <c r="AB113" s="146">
        <v>0</v>
      </c>
      <c r="AC113" s="147">
        <v>24.3</v>
      </c>
      <c r="AD113" s="147">
        <v>30</v>
      </c>
      <c r="AE113" s="146">
        <v>44</v>
      </c>
      <c r="AF113" s="147">
        <v>14.965986394557824</v>
      </c>
      <c r="AG113" s="146">
        <v>9</v>
      </c>
      <c r="AH113" s="147">
        <v>3.0612244897959182</v>
      </c>
      <c r="AI113" s="146">
        <v>0</v>
      </c>
      <c r="AJ113" s="468">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154" t="s">
        <v>392</v>
      </c>
      <c r="B114" s="455">
        <v>302</v>
      </c>
      <c r="C114" s="456">
        <v>13</v>
      </c>
      <c r="D114" s="456">
        <v>258</v>
      </c>
      <c r="E114" s="456">
        <v>0</v>
      </c>
      <c r="F114" s="456">
        <v>29</v>
      </c>
      <c r="G114" s="456">
        <v>1</v>
      </c>
      <c r="H114" s="456">
        <v>1</v>
      </c>
      <c r="I114" s="456">
        <v>0</v>
      </c>
      <c r="J114" s="456">
        <v>0</v>
      </c>
      <c r="K114" s="456">
        <v>0</v>
      </c>
      <c r="L114" s="456">
        <v>0</v>
      </c>
      <c r="M114" s="456"/>
      <c r="N114" s="446" t="s">
        <v>392</v>
      </c>
      <c r="O114" s="456">
        <v>4</v>
      </c>
      <c r="P114" s="456">
        <v>12</v>
      </c>
      <c r="Q114" s="456">
        <v>52</v>
      </c>
      <c r="R114" s="456">
        <v>91</v>
      </c>
      <c r="S114" s="456">
        <v>98</v>
      </c>
      <c r="T114" s="456">
        <v>36</v>
      </c>
      <c r="U114" s="456">
        <v>7</v>
      </c>
      <c r="V114" s="456">
        <v>2</v>
      </c>
      <c r="W114" s="456">
        <v>0</v>
      </c>
      <c r="X114" s="456">
        <v>0</v>
      </c>
      <c r="Y114" s="456">
        <v>0</v>
      </c>
      <c r="Z114" s="456">
        <v>0</v>
      </c>
      <c r="AA114" s="456">
        <v>0</v>
      </c>
      <c r="AB114" s="456">
        <v>0</v>
      </c>
      <c r="AC114" s="469">
        <v>24.3</v>
      </c>
      <c r="AD114" s="469">
        <v>30</v>
      </c>
      <c r="AE114" s="456">
        <v>45</v>
      </c>
      <c r="AF114" s="469">
        <v>14.90066225165563</v>
      </c>
      <c r="AG114" s="456">
        <v>9</v>
      </c>
      <c r="AH114" s="469">
        <v>2.9801324503311259</v>
      </c>
      <c r="AI114" s="456">
        <v>0</v>
      </c>
      <c r="AJ114" s="470">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0.99999999999999989</v>
      </c>
      <c r="AU115" s="82">
        <f>SUM(AU11:AU14)</f>
        <v>0.42857142857142855</v>
      </c>
      <c r="AV115" s="81">
        <f>SUM(AV11:AV14)</f>
        <v>0</v>
      </c>
      <c r="AW115" s="83">
        <f>SUM(AW11:AW14)</f>
        <v>0</v>
      </c>
      <c r="AY115" s="34">
        <f>AY11</f>
        <v>0</v>
      </c>
      <c r="AZ115" s="80" t="e">
        <f t="shared" ref="AZ115:BF115" si="182">IF(SUM(AZ11:AZ14)&gt;0, SUM(AZ11:AZ14), NA())</f>
        <v>#N/A</v>
      </c>
      <c r="BA115" s="81" t="e">
        <f t="shared" si="182"/>
        <v>#N/A</v>
      </c>
      <c r="BB115" s="82">
        <f t="shared" si="182"/>
        <v>2</v>
      </c>
      <c r="BC115" s="81">
        <f t="shared" si="182"/>
        <v>3</v>
      </c>
      <c r="BD115" s="82">
        <f t="shared" si="182"/>
        <v>4</v>
      </c>
      <c r="BE115" s="81">
        <f t="shared" si="182"/>
        <v>1</v>
      </c>
      <c r="BF115" s="83" t="e">
        <f t="shared" si="182"/>
        <v>#N/A</v>
      </c>
      <c r="BH115" s="34">
        <f>BH11</f>
        <v>0</v>
      </c>
      <c r="BI115" s="84" t="e">
        <f t="shared" ref="BI115:BO115" si="183">IF(SUM(CM11:CM14)&lt;=0, NA(), SUM(CM11:CM14)/AZ115)</f>
        <v>#N/A</v>
      </c>
      <c r="BJ115" s="85" t="e">
        <f t="shared" si="183"/>
        <v>#N/A</v>
      </c>
      <c r="BK115" s="86">
        <f t="shared" si="183"/>
        <v>24.45</v>
      </c>
      <c r="BL115" s="85">
        <f t="shared" si="183"/>
        <v>22.333333333333332</v>
      </c>
      <c r="BM115" s="86">
        <f t="shared" si="183"/>
        <v>22.549999999999997</v>
      </c>
      <c r="BN115" s="85">
        <f t="shared" si="183"/>
        <v>26.1</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0.4</v>
      </c>
      <c r="DB115" s="85">
        <f>SUM(DB11:DB14)</f>
        <v>0</v>
      </c>
      <c r="DC115" s="87">
        <f>SUM(DC11:DC14)</f>
        <v>0</v>
      </c>
      <c r="DF115" s="84" t="e">
        <f>(CD115/AZ115)*100</f>
        <v>#N/A</v>
      </c>
      <c r="DG115" s="86" t="e">
        <f t="shared" ref="DG115:DL115" si="187">(CE115/BA115)*100</f>
        <v>#N/A</v>
      </c>
      <c r="DH115" s="86">
        <f t="shared" si="187"/>
        <v>0</v>
      </c>
      <c r="DI115" s="86">
        <f t="shared" si="187"/>
        <v>0</v>
      </c>
      <c r="DJ115" s="86">
        <f t="shared" si="187"/>
        <v>0</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0.14285714285714285</v>
      </c>
      <c r="AU116" s="91">
        <f>SUM(AU15:AU18)</f>
        <v>0.2857142857142857</v>
      </c>
      <c r="AV116" s="89">
        <f>SUM(AV15:AV18)</f>
        <v>0</v>
      </c>
      <c r="AW116" s="92">
        <f>SUM(AW15:AW18)</f>
        <v>0</v>
      </c>
      <c r="AY116" s="34">
        <f>AY15</f>
        <v>4.1666666666666664E-2</v>
      </c>
      <c r="AZ116" s="90">
        <f t="shared" ref="AZ116:BF116" si="204">IF(SUM(AZ15:AZ18)&gt;0, SUM(AZ15:AZ18), NA())</f>
        <v>1</v>
      </c>
      <c r="BA116" s="89">
        <f t="shared" si="204"/>
        <v>1</v>
      </c>
      <c r="BB116" s="91" t="e">
        <f t="shared" si="204"/>
        <v>#N/A</v>
      </c>
      <c r="BC116" s="89" t="e">
        <f t="shared" si="204"/>
        <v>#N/A</v>
      </c>
      <c r="BD116" s="91">
        <f t="shared" si="204"/>
        <v>1</v>
      </c>
      <c r="BE116" s="89" t="e">
        <f t="shared" si="204"/>
        <v>#N/A</v>
      </c>
      <c r="BF116" s="92" t="e">
        <f t="shared" si="204"/>
        <v>#N/A</v>
      </c>
      <c r="BH116" s="34">
        <f>BH15</f>
        <v>4.1666666666666664E-2</v>
      </c>
      <c r="BI116" s="93">
        <f t="shared" ref="BI116:BO116" si="205">IF(SUM(CM15:CM18)&lt;=0, NA(), SUM(CM15:CM18)/AZ116)</f>
        <v>24</v>
      </c>
      <c r="BJ116" s="94">
        <f t="shared" si="205"/>
        <v>22.2</v>
      </c>
      <c r="BK116" s="88" t="e">
        <f t="shared" si="205"/>
        <v>#N/A</v>
      </c>
      <c r="BL116" s="94" t="e">
        <f t="shared" si="205"/>
        <v>#N/A</v>
      </c>
      <c r="BM116" s="88">
        <f t="shared" si="205"/>
        <v>33.1</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0</v>
      </c>
      <c r="CE116" s="89">
        <f t="shared" ref="CE116:CJ116" si="207">SUM(CE15:CE18)</f>
        <v>0</v>
      </c>
      <c r="CF116" s="91">
        <f t="shared" si="207"/>
        <v>0</v>
      </c>
      <c r="CG116" s="89">
        <f t="shared" si="207"/>
        <v>0</v>
      </c>
      <c r="CH116" s="91">
        <f t="shared" si="207"/>
        <v>1</v>
      </c>
      <c r="CI116" s="89">
        <f t="shared" si="207"/>
        <v>0</v>
      </c>
      <c r="CJ116" s="92">
        <f t="shared" si="207"/>
        <v>0</v>
      </c>
      <c r="CK116" s="707">
        <f>IFERROR(AVERAGE(CK15:CK18), "")</f>
        <v>33.333333333333336</v>
      </c>
      <c r="CM116" s="88"/>
      <c r="CN116" s="88"/>
      <c r="CO116" s="88"/>
      <c r="CP116" s="88"/>
      <c r="CQ116" s="88"/>
      <c r="CR116" s="88"/>
      <c r="CS116" s="88"/>
      <c r="CY116" s="93">
        <f>SUM(CY15:CY18)</f>
        <v>0</v>
      </c>
      <c r="CZ116" s="94">
        <f>SUM(CZ15:CZ18)</f>
        <v>0.2</v>
      </c>
      <c r="DA116" s="88">
        <f>SUM(DA15:DA18)</f>
        <v>0.2</v>
      </c>
      <c r="DB116" s="94">
        <f>SUM(DB15:DB18)</f>
        <v>0</v>
      </c>
      <c r="DC116" s="95">
        <f>SUM(DC15:DC18)</f>
        <v>0</v>
      </c>
      <c r="DF116" s="93">
        <f t="shared" ref="DF116:DF138" si="208">(CD116/AZ116)*100</f>
        <v>0</v>
      </c>
      <c r="DG116" s="88">
        <f t="shared" ref="DG116:DG138" si="209">(CE116/BA116)*100</f>
        <v>0</v>
      </c>
      <c r="DH116" s="88" t="e">
        <f t="shared" ref="DH116:DH138" si="210">(CF116/BB116)*100</f>
        <v>#N/A</v>
      </c>
      <c r="DI116" s="88" t="e">
        <f t="shared" ref="DI116:DI138" si="211">(CG116/BC116)*100</f>
        <v>#N/A</v>
      </c>
      <c r="DJ116" s="88">
        <f t="shared" ref="DJ116:DJ138" si="212">(CH116/BD116)*100</f>
        <v>100</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f t="shared" si="216"/>
        <v>1</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33.333333333333329</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f t="shared" ref="EP116:EP138" si="222">IFERROR(DZ116/BD116, "")</f>
        <v>1</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45973</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0.71428571428571419</v>
      </c>
      <c r="AU117" s="91">
        <f>SUM(AU19:AU22)</f>
        <v>0.14285714285714285</v>
      </c>
      <c r="AV117" s="89">
        <f>SUM(AV19:AV22)</f>
        <v>0</v>
      </c>
      <c r="AW117" s="92">
        <f>SUM(AW19:AW22)</f>
        <v>0</v>
      </c>
      <c r="AY117" s="34">
        <f>AY19</f>
        <v>8.3333333333333329E-2</v>
      </c>
      <c r="AZ117" s="90" t="e">
        <f t="shared" ref="AZ117:BF117" si="226">IF(SUM(AZ19:AZ22)&gt;0, SUM(AZ19:AZ22), NA())</f>
        <v>#N/A</v>
      </c>
      <c r="BA117" s="89">
        <f t="shared" si="226"/>
        <v>2</v>
      </c>
      <c r="BB117" s="91">
        <f t="shared" si="226"/>
        <v>3</v>
      </c>
      <c r="BC117" s="89">
        <f t="shared" si="226"/>
        <v>1</v>
      </c>
      <c r="BD117" s="91" t="e">
        <f t="shared" si="226"/>
        <v>#N/A</v>
      </c>
      <c r="BE117" s="89" t="e">
        <f t="shared" si="226"/>
        <v>#N/A</v>
      </c>
      <c r="BF117" s="92" t="e">
        <f t="shared" si="226"/>
        <v>#N/A</v>
      </c>
      <c r="BH117" s="34">
        <f>BH19</f>
        <v>8.3333333333333329E-2</v>
      </c>
      <c r="BI117" s="93" t="e">
        <f t="shared" ref="BI117:BO117" si="227">IF(SUM(CM19:CM22)&lt;=0, NA(), SUM(CM19:CM22)/AZ117)</f>
        <v>#N/A</v>
      </c>
      <c r="BJ117" s="94">
        <f t="shared" si="227"/>
        <v>29.3</v>
      </c>
      <c r="BK117" s="88">
        <f t="shared" si="227"/>
        <v>19.666666666666668</v>
      </c>
      <c r="BL117" s="94">
        <f t="shared" si="227"/>
        <v>21.5</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0</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33.333333333333336</v>
      </c>
      <c r="CM117" s="88"/>
      <c r="CN117" s="88"/>
      <c r="CO117" s="88"/>
      <c r="CP117" s="88"/>
      <c r="CQ117" s="88"/>
      <c r="CR117" s="88"/>
      <c r="CS117" s="88"/>
      <c r="CY117" s="93">
        <f>SUM(CY19:CY22)</f>
        <v>0</v>
      </c>
      <c r="CZ117" s="94">
        <f>SUM(CZ19:CZ22)</f>
        <v>1</v>
      </c>
      <c r="DA117" s="88">
        <f>SUM(DA19:DA22)</f>
        <v>0.2</v>
      </c>
      <c r="DB117" s="94">
        <f>SUM(DB19:DB22)</f>
        <v>0</v>
      </c>
      <c r="DC117" s="95">
        <f>SUM(DC19:DC22)</f>
        <v>0</v>
      </c>
      <c r="DF117" s="93" t="e">
        <f t="shared" si="208"/>
        <v>#N/A</v>
      </c>
      <c r="DG117" s="88">
        <f t="shared" si="209"/>
        <v>50</v>
      </c>
      <c r="DH117" s="88">
        <f t="shared" si="210"/>
        <v>0</v>
      </c>
      <c r="DI117" s="88">
        <f t="shared" si="211"/>
        <v>0</v>
      </c>
      <c r="DJ117" s="88" t="e">
        <f t="shared" si="212"/>
        <v>#N/A</v>
      </c>
      <c r="DK117" s="88" t="e">
        <f t="shared" si="213"/>
        <v>#N/A</v>
      </c>
      <c r="DL117" s="95" t="e">
        <f t="shared" si="214"/>
        <v>#N/A</v>
      </c>
      <c r="DN117" s="90" t="e">
        <f t="shared" ref="DN117:DT117" si="231">IF(SUM(DN19:DN22)&gt;0, SUM(DN19:DN22), NA())</f>
        <v>#N/A</v>
      </c>
      <c r="DO117" s="89">
        <f t="shared" si="231"/>
        <v>1</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f t="shared" si="191"/>
        <v>0.5</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f t="shared" si="225"/>
        <v>16.666666666666664</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0.85714285714285721</v>
      </c>
      <c r="AU118" s="91">
        <f>SUM(AU23:AU26)</f>
        <v>0</v>
      </c>
      <c r="AV118" s="89">
        <f>SUM(AV23:AV26)</f>
        <v>0</v>
      </c>
      <c r="AW118" s="92">
        <f>SUM(AW23:AW26)</f>
        <v>0</v>
      </c>
      <c r="AY118" s="34">
        <f>AY23</f>
        <v>0.125</v>
      </c>
      <c r="AZ118" s="90">
        <f t="shared" ref="AZ118:BF118" si="233">IF(SUM(AZ23:AZ26)&gt;0, SUM(AZ23:AZ26), NA())</f>
        <v>1</v>
      </c>
      <c r="BA118" s="89">
        <f t="shared" si="233"/>
        <v>1</v>
      </c>
      <c r="BB118" s="91">
        <f t="shared" si="233"/>
        <v>1</v>
      </c>
      <c r="BC118" s="89">
        <f t="shared" si="233"/>
        <v>1</v>
      </c>
      <c r="BD118" s="91" t="e">
        <f t="shared" si="233"/>
        <v>#N/A</v>
      </c>
      <c r="BE118" s="89" t="e">
        <f t="shared" si="233"/>
        <v>#N/A</v>
      </c>
      <c r="BF118" s="92">
        <f t="shared" si="233"/>
        <v>2</v>
      </c>
      <c r="BH118" s="34">
        <f>BH23</f>
        <v>0.125</v>
      </c>
      <c r="BI118" s="93">
        <f t="shared" ref="BI118:BO118" si="234">IF(SUM(CM23:CM26)&lt;=0, NA(), SUM(CM23:CM26)/AZ118)</f>
        <v>33.9</v>
      </c>
      <c r="BJ118" s="94">
        <f t="shared" si="234"/>
        <v>34.9</v>
      </c>
      <c r="BK118" s="88">
        <f t="shared" si="234"/>
        <v>35.200000000000003</v>
      </c>
      <c r="BL118" s="94">
        <f t="shared" si="234"/>
        <v>33.6</v>
      </c>
      <c r="BM118" s="88" t="e">
        <f t="shared" si="234"/>
        <v>#N/A</v>
      </c>
      <c r="BN118" s="94" t="e">
        <f t="shared" si="234"/>
        <v>#N/A</v>
      </c>
      <c r="BO118" s="95">
        <f t="shared" si="234"/>
        <v>30.9</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1</v>
      </c>
      <c r="CE118" s="89">
        <f t="shared" ref="CE118:CJ118" si="236">SUM(CE23:CE26)</f>
        <v>1</v>
      </c>
      <c r="CF118" s="91">
        <f t="shared" si="236"/>
        <v>1</v>
      </c>
      <c r="CG118" s="89">
        <f t="shared" si="236"/>
        <v>1</v>
      </c>
      <c r="CH118" s="91">
        <f t="shared" si="236"/>
        <v>0</v>
      </c>
      <c r="CI118" s="89">
        <f t="shared" si="236"/>
        <v>0</v>
      </c>
      <c r="CJ118" s="92">
        <f t="shared" si="236"/>
        <v>1</v>
      </c>
      <c r="CK118" s="707">
        <f>IFERROR(AVERAGE(CK23:CK26), "")</f>
        <v>50</v>
      </c>
      <c r="CM118" s="88"/>
      <c r="CN118" s="88"/>
      <c r="CO118" s="88"/>
      <c r="CP118" s="88"/>
      <c r="CQ118" s="88"/>
      <c r="CR118" s="88"/>
      <c r="CS118" s="88"/>
      <c r="CY118" s="93">
        <f>SUM(CY23:CY26)</f>
        <v>0</v>
      </c>
      <c r="CZ118" s="94">
        <f>SUM(CZ23:CZ26)</f>
        <v>1.2</v>
      </c>
      <c r="DA118" s="88">
        <f>SUM(DA23:DA26)</f>
        <v>0</v>
      </c>
      <c r="DB118" s="94">
        <f>SUM(DB23:DB26)</f>
        <v>0</v>
      </c>
      <c r="DC118" s="95">
        <f>SUM(DC23:DC26)</f>
        <v>0</v>
      </c>
      <c r="DF118" s="93">
        <f t="shared" si="208"/>
        <v>100</v>
      </c>
      <c r="DG118" s="88">
        <f t="shared" si="209"/>
        <v>100</v>
      </c>
      <c r="DH118" s="88">
        <f t="shared" si="210"/>
        <v>100</v>
      </c>
      <c r="DI118" s="88">
        <f t="shared" si="211"/>
        <v>100</v>
      </c>
      <c r="DJ118" s="88" t="e">
        <f t="shared" si="212"/>
        <v>#N/A</v>
      </c>
      <c r="DK118" s="88" t="e">
        <f t="shared" si="213"/>
        <v>#N/A</v>
      </c>
      <c r="DL118" s="95">
        <f t="shared" si="214"/>
        <v>50</v>
      </c>
      <c r="DN118" s="90" t="e">
        <f t="shared" ref="DN118:DT118" si="237">IF(SUM(DN23:DN26)&gt;0, SUM(DN23:DN26), NA())</f>
        <v>#N/A</v>
      </c>
      <c r="DO118" s="89" t="e">
        <f t="shared" si="237"/>
        <v>#N/A</v>
      </c>
      <c r="DP118" s="91">
        <f t="shared" si="237"/>
        <v>1</v>
      </c>
      <c r="DQ118" s="89" t="e">
        <f t="shared" si="237"/>
        <v>#N/A</v>
      </c>
      <c r="DR118" s="91" t="e">
        <f t="shared" si="237"/>
        <v>#N/A</v>
      </c>
      <c r="DS118" s="89" t="e">
        <f t="shared" si="237"/>
        <v>#N/A</v>
      </c>
      <c r="DT118" s="92" t="e">
        <f t="shared" si="237"/>
        <v>#N/A</v>
      </c>
      <c r="DV118" s="90">
        <f t="shared" ref="DV118:EB118" si="238">IF(SUM(DV23:DV26)&gt;0, SUM(DV23:DV26), NA())</f>
        <v>1</v>
      </c>
      <c r="DW118" s="89">
        <f t="shared" si="238"/>
        <v>1</v>
      </c>
      <c r="DX118" s="91" t="e">
        <f t="shared" si="238"/>
        <v>#N/A</v>
      </c>
      <c r="DY118" s="89">
        <f t="shared" si="238"/>
        <v>1</v>
      </c>
      <c r="DZ118" s="91" t="e">
        <f t="shared" si="238"/>
        <v>#N/A</v>
      </c>
      <c r="EA118" s="89" t="e">
        <f t="shared" si="238"/>
        <v>#N/A</v>
      </c>
      <c r="EB118" s="92">
        <f t="shared" si="238"/>
        <v>1</v>
      </c>
      <c r="ED118" s="714" t="str">
        <f t="shared" si="190"/>
        <v/>
      </c>
      <c r="EE118" s="715" t="str">
        <f t="shared" si="191"/>
        <v/>
      </c>
      <c r="EF118" s="715">
        <f t="shared" si="192"/>
        <v>1</v>
      </c>
      <c r="EG118" s="715" t="str">
        <f t="shared" si="193"/>
        <v/>
      </c>
      <c r="EH118" s="715" t="str">
        <f t="shared" si="194"/>
        <v/>
      </c>
      <c r="EI118" s="715" t="str">
        <f t="shared" si="195"/>
        <v/>
      </c>
      <c r="EJ118" s="716" t="str">
        <f t="shared" si="196"/>
        <v/>
      </c>
      <c r="EK118" s="721">
        <f t="shared" si="217"/>
        <v>66.666666666666657</v>
      </c>
      <c r="EL118" s="714">
        <f t="shared" si="218"/>
        <v>1</v>
      </c>
      <c r="EM118" s="715">
        <f t="shared" si="219"/>
        <v>1</v>
      </c>
      <c r="EN118" s="715" t="str">
        <f t="shared" si="220"/>
        <v/>
      </c>
      <c r="EO118" s="715">
        <f t="shared" si="221"/>
        <v>1</v>
      </c>
      <c r="EP118" s="715" t="str">
        <f t="shared" si="222"/>
        <v/>
      </c>
      <c r="EQ118" s="715" t="str">
        <f t="shared" si="223"/>
        <v/>
      </c>
      <c r="ER118" s="716">
        <f t="shared" si="224"/>
        <v>0.5</v>
      </c>
      <c r="ES118" s="721">
        <f t="shared" si="225"/>
        <v>16.666666666666664</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0.71428571428571419</v>
      </c>
      <c r="AU119" s="91">
        <f>SUM(AU27:AU30)</f>
        <v>0.14285714285714285</v>
      </c>
      <c r="AV119" s="89">
        <f>SUM(AV27:AV30)</f>
        <v>0</v>
      </c>
      <c r="AW119" s="92">
        <f>SUM(AW27:AW30)</f>
        <v>0</v>
      </c>
      <c r="AY119" s="34">
        <f>AY27</f>
        <v>0.16666666666666663</v>
      </c>
      <c r="AZ119" s="90">
        <f t="shared" ref="AZ119:BF119" si="239">IF(SUM(AZ27:AZ30)&gt;0, SUM(AZ27:AZ30), NA())</f>
        <v>1</v>
      </c>
      <c r="BA119" s="89">
        <f t="shared" si="239"/>
        <v>2</v>
      </c>
      <c r="BB119" s="91">
        <f t="shared" si="239"/>
        <v>2</v>
      </c>
      <c r="BC119" s="89">
        <f t="shared" si="239"/>
        <v>1</v>
      </c>
      <c r="BD119" s="91" t="e">
        <f t="shared" si="239"/>
        <v>#N/A</v>
      </c>
      <c r="BE119" s="89" t="e">
        <f t="shared" si="239"/>
        <v>#N/A</v>
      </c>
      <c r="BF119" s="92" t="e">
        <f t="shared" si="239"/>
        <v>#N/A</v>
      </c>
      <c r="BH119" s="34">
        <f>BH27</f>
        <v>0.16666666666666663</v>
      </c>
      <c r="BI119" s="93">
        <f t="shared" ref="BI119:BO119" si="240">IF(SUM(CM27:CM30)&lt;=0, NA(), SUM(CM27:CM30)/AZ119)</f>
        <v>22.1</v>
      </c>
      <c r="BJ119" s="94">
        <f t="shared" si="240"/>
        <v>22.799999999999997</v>
      </c>
      <c r="BK119" s="88">
        <f t="shared" si="240"/>
        <v>31.900000000000002</v>
      </c>
      <c r="BL119" s="94">
        <f t="shared" si="240"/>
        <v>16</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0</v>
      </c>
      <c r="CE119" s="89">
        <f t="shared" ref="CE119:CJ119" si="242">SUM(CE27:CE30)</f>
        <v>0</v>
      </c>
      <c r="CF119" s="91">
        <f t="shared" si="242"/>
        <v>1</v>
      </c>
      <c r="CG119" s="89">
        <f t="shared" si="242"/>
        <v>0</v>
      </c>
      <c r="CH119" s="91">
        <f t="shared" si="242"/>
        <v>0</v>
      </c>
      <c r="CI119" s="89">
        <f t="shared" si="242"/>
        <v>0</v>
      </c>
      <c r="CJ119" s="92">
        <f t="shared" si="242"/>
        <v>0</v>
      </c>
      <c r="CK119" s="707">
        <f>IFERROR(AVERAGE(CK27:CK30), "")</f>
        <v>33.333333333333336</v>
      </c>
      <c r="CM119" s="88"/>
      <c r="CN119" s="88"/>
      <c r="CO119" s="88"/>
      <c r="CP119" s="88"/>
      <c r="CQ119" s="88"/>
      <c r="CR119" s="88"/>
      <c r="CS119" s="88"/>
      <c r="CY119" s="93">
        <f>SUM(CY27:CY30)</f>
        <v>0</v>
      </c>
      <c r="CZ119" s="94">
        <f>SUM(CZ27:CZ30)</f>
        <v>1</v>
      </c>
      <c r="DA119" s="88">
        <f>SUM(DA27:DA30)</f>
        <v>0.2</v>
      </c>
      <c r="DB119" s="94">
        <f>SUM(DB27:DB30)</f>
        <v>0</v>
      </c>
      <c r="DC119" s="95">
        <f>SUM(DC27:DC30)</f>
        <v>0</v>
      </c>
      <c r="DF119" s="93">
        <f t="shared" si="208"/>
        <v>0</v>
      </c>
      <c r="DG119" s="88">
        <f t="shared" si="209"/>
        <v>0</v>
      </c>
      <c r="DH119" s="88">
        <f t="shared" si="210"/>
        <v>50</v>
      </c>
      <c r="DI119" s="88">
        <f t="shared" si="211"/>
        <v>0</v>
      </c>
      <c r="DJ119" s="88" t="e">
        <f t="shared" si="212"/>
        <v>#N/A</v>
      </c>
      <c r="DK119" s="88" t="e">
        <f t="shared" si="213"/>
        <v>#N/A</v>
      </c>
      <c r="DL119" s="95" t="e">
        <f t="shared" si="214"/>
        <v>#N/A</v>
      </c>
      <c r="DN119" s="90" t="e">
        <f t="shared" ref="DN119:DT119" si="243">IF(SUM(DN27:DN30)&gt;0, SUM(DN27:DN30), NA())</f>
        <v>#N/A</v>
      </c>
      <c r="DO119" s="89" t="e">
        <f t="shared" si="243"/>
        <v>#N/A</v>
      </c>
      <c r="DP119" s="91">
        <f t="shared" si="243"/>
        <v>1</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f t="shared" si="192"/>
        <v>0.5</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f t="shared" si="225"/>
        <v>16.666666666666664</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492</v>
      </c>
      <c r="AF120" s="144" t="s">
        <v>492</v>
      </c>
      <c r="AG120" s="180">
        <v>35</v>
      </c>
      <c r="AH120" s="180">
        <v>35</v>
      </c>
      <c r="AI120" s="180">
        <v>45</v>
      </c>
      <c r="AJ120" s="483">
        <v>45</v>
      </c>
      <c r="AP120" s="89">
        <f>SUM(AP31:AP34)</f>
        <v>1</v>
      </c>
      <c r="AR120" s="34">
        <f>AR31</f>
        <v>0.20833333333333326</v>
      </c>
      <c r="AS120" s="90">
        <f>SUM(AS31:AS34)</f>
        <v>0.5714285714285714</v>
      </c>
      <c r="AT120" s="89">
        <f>SUM(AT31:AT34)</f>
        <v>2.8571428571428572</v>
      </c>
      <c r="AU120" s="91">
        <f>SUM(AU31:AU34)</f>
        <v>0.14285714285714285</v>
      </c>
      <c r="AV120" s="89">
        <f>SUM(AV31:AV34)</f>
        <v>0</v>
      </c>
      <c r="AW120" s="92">
        <f>SUM(AW31:AW34)</f>
        <v>0</v>
      </c>
      <c r="AY120" s="34">
        <f>AY31</f>
        <v>0.20833333333333326</v>
      </c>
      <c r="AZ120" s="90">
        <f t="shared" ref="AZ120:BF120" si="245">IF(SUM(AZ31:AZ34)&gt;0, SUM(AZ31:AZ34), NA())</f>
        <v>5</v>
      </c>
      <c r="BA120" s="89">
        <f t="shared" si="245"/>
        <v>3</v>
      </c>
      <c r="BB120" s="91">
        <f t="shared" si="245"/>
        <v>4</v>
      </c>
      <c r="BC120" s="89">
        <f t="shared" si="245"/>
        <v>3</v>
      </c>
      <c r="BD120" s="91">
        <f t="shared" si="245"/>
        <v>3</v>
      </c>
      <c r="BE120" s="89">
        <f t="shared" si="245"/>
        <v>1</v>
      </c>
      <c r="BF120" s="92">
        <f t="shared" si="245"/>
        <v>6</v>
      </c>
      <c r="BH120" s="34">
        <f>BH31</f>
        <v>0.20833333333333326</v>
      </c>
      <c r="BI120" s="93">
        <f t="shared" ref="BI120:BO120" si="246">IF(SUM(CM31:CM34)&lt;=0, NA(), SUM(CM31:CM34)/AZ120)</f>
        <v>19.979999999999997</v>
      </c>
      <c r="BJ120" s="94">
        <f t="shared" si="246"/>
        <v>19.633333333333336</v>
      </c>
      <c r="BK120" s="88">
        <f t="shared" si="246"/>
        <v>23.65</v>
      </c>
      <c r="BL120" s="94">
        <f t="shared" si="246"/>
        <v>26.533333333333331</v>
      </c>
      <c r="BM120" s="88">
        <f t="shared" si="246"/>
        <v>24.666666666666668</v>
      </c>
      <c r="BN120" s="94">
        <f t="shared" si="246"/>
        <v>25.2</v>
      </c>
      <c r="BO120" s="95">
        <f t="shared" si="246"/>
        <v>20.95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0</v>
      </c>
      <c r="CE120" s="89">
        <f t="shared" ref="CE120:CJ120" si="248">SUM(CE31:CE34)</f>
        <v>0</v>
      </c>
      <c r="CF120" s="91">
        <f t="shared" si="248"/>
        <v>1</v>
      </c>
      <c r="CG120" s="89">
        <f t="shared" si="248"/>
        <v>1</v>
      </c>
      <c r="CH120" s="91">
        <f t="shared" si="248"/>
        <v>0</v>
      </c>
      <c r="CI120" s="89">
        <f t="shared" si="248"/>
        <v>0</v>
      </c>
      <c r="CJ120" s="92">
        <f t="shared" si="248"/>
        <v>0</v>
      </c>
      <c r="CK120" s="707">
        <f>IFERROR(AVERAGE(CK31:CK34), "")</f>
        <v>5.9523809523809517</v>
      </c>
      <c r="CM120" s="88"/>
      <c r="CN120" s="88"/>
      <c r="CO120" s="88"/>
      <c r="CP120" s="88"/>
      <c r="CQ120" s="88"/>
      <c r="CR120" s="88"/>
      <c r="CS120" s="88"/>
      <c r="CY120" s="93">
        <f>SUM(CY31:CY34)</f>
        <v>0.8</v>
      </c>
      <c r="CZ120" s="94">
        <f>SUM(CZ31:CZ34)</f>
        <v>3.1999999999999997</v>
      </c>
      <c r="DA120" s="88">
        <f>SUM(DA31:DA34)</f>
        <v>0.2</v>
      </c>
      <c r="DB120" s="94">
        <f>SUM(DB31:DB34)</f>
        <v>0</v>
      </c>
      <c r="DC120" s="95">
        <f>SUM(DC31:DC34)</f>
        <v>0</v>
      </c>
      <c r="DF120" s="93">
        <f t="shared" si="208"/>
        <v>0</v>
      </c>
      <c r="DG120" s="88">
        <f t="shared" si="209"/>
        <v>0</v>
      </c>
      <c r="DH120" s="88">
        <f t="shared" si="210"/>
        <v>25</v>
      </c>
      <c r="DI120" s="88">
        <f t="shared" si="211"/>
        <v>33.333333333333329</v>
      </c>
      <c r="DJ120" s="88">
        <f t="shared" si="212"/>
        <v>0</v>
      </c>
      <c r="DK120" s="88">
        <f t="shared" si="213"/>
        <v>0</v>
      </c>
      <c r="DL120" s="95">
        <f t="shared" si="214"/>
        <v>0</v>
      </c>
      <c r="DN120" s="90" t="e">
        <f t="shared" ref="DN120:DT120" si="249">IF(SUM(DN31:DN34)&gt;0, SUM(DN31:DN34), NA())</f>
        <v>#N/A</v>
      </c>
      <c r="DO120" s="89" t="e">
        <f t="shared" si="249"/>
        <v>#N/A</v>
      </c>
      <c r="DP120" s="91">
        <f t="shared" si="249"/>
        <v>1</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f t="shared" si="250"/>
        <v>1</v>
      </c>
      <c r="DZ120" s="91" t="e">
        <f t="shared" si="250"/>
        <v>#N/A</v>
      </c>
      <c r="EA120" s="89" t="e">
        <f t="shared" si="250"/>
        <v>#N/A</v>
      </c>
      <c r="EB120" s="92" t="e">
        <f t="shared" si="250"/>
        <v>#N/A</v>
      </c>
      <c r="ED120" s="714" t="str">
        <f t="shared" si="190"/>
        <v/>
      </c>
      <c r="EE120" s="715" t="str">
        <f t="shared" si="191"/>
        <v/>
      </c>
      <c r="EF120" s="715">
        <f t="shared" si="192"/>
        <v>0.25</v>
      </c>
      <c r="EG120" s="715" t="str">
        <f t="shared" si="193"/>
        <v/>
      </c>
      <c r="EH120" s="715" t="str">
        <f t="shared" si="194"/>
        <v/>
      </c>
      <c r="EI120" s="715" t="str">
        <f t="shared" si="195"/>
        <v/>
      </c>
      <c r="EJ120" s="716" t="str">
        <f t="shared" si="196"/>
        <v/>
      </c>
      <c r="EK120" s="721">
        <f t="shared" si="217"/>
        <v>4</v>
      </c>
      <c r="EL120" s="714" t="str">
        <f t="shared" si="218"/>
        <v/>
      </c>
      <c r="EM120" s="715" t="str">
        <f t="shared" si="219"/>
        <v/>
      </c>
      <c r="EN120" s="715" t="str">
        <f t="shared" si="220"/>
        <v/>
      </c>
      <c r="EO120" s="715">
        <f t="shared" si="221"/>
        <v>0.33333333333333331</v>
      </c>
      <c r="EP120" s="715" t="str">
        <f t="shared" si="222"/>
        <v/>
      </c>
      <c r="EQ120" s="715" t="str">
        <f t="shared" si="223"/>
        <v/>
      </c>
      <c r="ER120" s="716" t="str">
        <f t="shared" si="224"/>
        <v/>
      </c>
      <c r="ES120" s="721">
        <f t="shared" si="225"/>
        <v>4</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9</v>
      </c>
      <c r="AR121" s="34">
        <f>AR35</f>
        <v>0.24999999999999989</v>
      </c>
      <c r="AS121" s="90">
        <f>SUM(AS35:AS38)</f>
        <v>0.42857142857142855</v>
      </c>
      <c r="AT121" s="89">
        <f>SUM(AT35:AT38)</f>
        <v>10.142857142857142</v>
      </c>
      <c r="AU121" s="91">
        <f>SUM(AU35:AU38)</f>
        <v>1.2857142857142856</v>
      </c>
      <c r="AV121" s="89">
        <f>SUM(AV35:AV38)</f>
        <v>0</v>
      </c>
      <c r="AW121" s="92">
        <f>SUM(AW35:AW38)</f>
        <v>0</v>
      </c>
      <c r="AY121" s="34">
        <f>AY35</f>
        <v>0.24999999999999989</v>
      </c>
      <c r="AZ121" s="90">
        <f t="shared" ref="AZ121:BF121" si="251">IF(SUM(AZ35:AZ38)&gt;0, SUM(AZ35:AZ38), NA())</f>
        <v>20</v>
      </c>
      <c r="BA121" s="89">
        <f t="shared" si="251"/>
        <v>22</v>
      </c>
      <c r="BB121" s="91">
        <f t="shared" si="251"/>
        <v>13</v>
      </c>
      <c r="BC121" s="89">
        <f t="shared" si="251"/>
        <v>8</v>
      </c>
      <c r="BD121" s="91">
        <f t="shared" si="251"/>
        <v>6</v>
      </c>
      <c r="BE121" s="89">
        <f t="shared" si="251"/>
        <v>2</v>
      </c>
      <c r="BF121" s="92">
        <f t="shared" si="251"/>
        <v>12</v>
      </c>
      <c r="BH121" s="34">
        <f>BH35</f>
        <v>0.24999999999999989</v>
      </c>
      <c r="BI121" s="93">
        <f t="shared" ref="BI121:BO121" si="252">IF(SUM(CM35:CM38)&lt;=0, NA(), SUM(CM35:CM38)/AZ121)</f>
        <v>23.92</v>
      </c>
      <c r="BJ121" s="94">
        <f t="shared" si="252"/>
        <v>26.690909090909091</v>
      </c>
      <c r="BK121" s="88">
        <f t="shared" si="252"/>
        <v>24.376923076923074</v>
      </c>
      <c r="BL121" s="94">
        <f t="shared" si="252"/>
        <v>23.349999999999998</v>
      </c>
      <c r="BM121" s="88">
        <f t="shared" si="252"/>
        <v>23.600000000000005</v>
      </c>
      <c r="BN121" s="94">
        <f t="shared" si="252"/>
        <v>26.45</v>
      </c>
      <c r="BO121" s="95">
        <f t="shared" si="252"/>
        <v>24.925000000000001</v>
      </c>
      <c r="BQ121" s="34">
        <f>BQ35</f>
        <v>0.24999999999999989</v>
      </c>
      <c r="BR121" s="93" t="str">
        <f t="shared" ref="BR121:BX121" si="253">IFERROR( SUM( BR35:BR38 ) / COUNTIF( BR35:BR38, "&gt;0" ), "")</f>
        <v/>
      </c>
      <c r="BS121" s="94">
        <f t="shared" si="253"/>
        <v>31.1</v>
      </c>
      <c r="BT121" s="88" t="str">
        <f t="shared" si="253"/>
        <v/>
      </c>
      <c r="BU121" s="94" t="str">
        <f t="shared" si="253"/>
        <v/>
      </c>
      <c r="BV121" s="88" t="str">
        <f t="shared" si="253"/>
        <v/>
      </c>
      <c r="BW121" s="94" t="str">
        <f t="shared" si="253"/>
        <v/>
      </c>
      <c r="BX121" s="95" t="str">
        <f t="shared" si="253"/>
        <v/>
      </c>
      <c r="BZ121" s="41"/>
      <c r="CA121" s="327">
        <f t="shared" si="185"/>
        <v>31.1</v>
      </c>
      <c r="CB121" s="124">
        <f t="shared" si="229"/>
        <v>30</v>
      </c>
      <c r="CD121" s="90">
        <f>SUM(CD35:CD38)</f>
        <v>3</v>
      </c>
      <c r="CE121" s="89">
        <f t="shared" ref="CE121:CJ121" si="254">SUM(CE35:CE38)</f>
        <v>5</v>
      </c>
      <c r="CF121" s="91">
        <f t="shared" si="254"/>
        <v>2</v>
      </c>
      <c r="CG121" s="89">
        <f t="shared" si="254"/>
        <v>0</v>
      </c>
      <c r="CH121" s="91">
        <f t="shared" si="254"/>
        <v>0</v>
      </c>
      <c r="CI121" s="89">
        <f t="shared" si="254"/>
        <v>0</v>
      </c>
      <c r="CJ121" s="92">
        <f t="shared" si="254"/>
        <v>2</v>
      </c>
      <c r="CK121" s="707">
        <f>IFERROR(AVERAGE(CK35:CK38), "")</f>
        <v>15.867986180486181</v>
      </c>
      <c r="CM121" s="88"/>
      <c r="CN121" s="88"/>
      <c r="CO121" s="88"/>
      <c r="CP121" s="88"/>
      <c r="CQ121" s="88"/>
      <c r="CR121" s="88"/>
      <c r="CS121" s="88"/>
      <c r="CY121" s="93">
        <f>SUM(CY35:CY38)</f>
        <v>0.6</v>
      </c>
      <c r="CZ121" s="94">
        <f>SUM(CZ35:CZ38)</f>
        <v>12.6</v>
      </c>
      <c r="DA121" s="88">
        <f>SUM(DA35:DA38)</f>
        <v>1.8</v>
      </c>
      <c r="DB121" s="94">
        <f>SUM(DB35:DB38)</f>
        <v>0</v>
      </c>
      <c r="DC121" s="95">
        <f>SUM(DC35:DC38)</f>
        <v>0</v>
      </c>
      <c r="DF121" s="93">
        <f t="shared" si="208"/>
        <v>15</v>
      </c>
      <c r="DG121" s="88">
        <f t="shared" si="209"/>
        <v>22.727272727272727</v>
      </c>
      <c r="DH121" s="88">
        <f t="shared" si="210"/>
        <v>15.384615384615385</v>
      </c>
      <c r="DI121" s="88">
        <f t="shared" si="211"/>
        <v>0</v>
      </c>
      <c r="DJ121" s="88">
        <f t="shared" si="212"/>
        <v>0</v>
      </c>
      <c r="DK121" s="88">
        <f t="shared" si="213"/>
        <v>0</v>
      </c>
      <c r="DL121" s="95">
        <f t="shared" si="214"/>
        <v>16.666666666666664</v>
      </c>
      <c r="DN121" s="90" t="e">
        <f t="shared" ref="DN121:DT121" si="255">IF(SUM(DN35:DN38)&gt;0, SUM(DN35:DN38), NA())</f>
        <v>#N/A</v>
      </c>
      <c r="DO121" s="89">
        <f t="shared" si="255"/>
        <v>3</v>
      </c>
      <c r="DP121" s="91" t="e">
        <f t="shared" si="255"/>
        <v>#N/A</v>
      </c>
      <c r="DQ121" s="89" t="e">
        <f t="shared" si="255"/>
        <v>#N/A</v>
      </c>
      <c r="DR121" s="91" t="e">
        <f t="shared" si="255"/>
        <v>#N/A</v>
      </c>
      <c r="DS121" s="89" t="e">
        <f t="shared" si="255"/>
        <v>#N/A</v>
      </c>
      <c r="DT121" s="92" t="e">
        <f t="shared" si="255"/>
        <v>#N/A</v>
      </c>
      <c r="DV121" s="90">
        <f t="shared" ref="DV121:EB121" si="256">IF(SUM(DV35:DV38)&gt;0, SUM(DV35:DV38), NA())</f>
        <v>3</v>
      </c>
      <c r="DW121" s="89">
        <f t="shared" si="256"/>
        <v>2</v>
      </c>
      <c r="DX121" s="91">
        <f t="shared" si="256"/>
        <v>2</v>
      </c>
      <c r="DY121" s="89" t="e">
        <f t="shared" si="256"/>
        <v>#N/A</v>
      </c>
      <c r="DZ121" s="91" t="e">
        <f t="shared" si="256"/>
        <v>#N/A</v>
      </c>
      <c r="EA121" s="89" t="e">
        <f t="shared" si="256"/>
        <v>#N/A</v>
      </c>
      <c r="EB121" s="92">
        <f t="shared" si="256"/>
        <v>2</v>
      </c>
      <c r="ED121" s="714" t="str">
        <f t="shared" si="190"/>
        <v/>
      </c>
      <c r="EE121" s="715">
        <f t="shared" si="191"/>
        <v>0.13636363636363635</v>
      </c>
      <c r="EF121" s="715" t="str">
        <f t="shared" si="192"/>
        <v/>
      </c>
      <c r="EG121" s="715" t="str">
        <f t="shared" si="193"/>
        <v/>
      </c>
      <c r="EH121" s="715" t="str">
        <f t="shared" si="194"/>
        <v/>
      </c>
      <c r="EI121" s="715" t="str">
        <f t="shared" si="195"/>
        <v/>
      </c>
      <c r="EJ121" s="716" t="str">
        <f t="shared" si="196"/>
        <v/>
      </c>
      <c r="EK121" s="721">
        <f t="shared" si="217"/>
        <v>10.843373493975903</v>
      </c>
      <c r="EL121" s="714">
        <f t="shared" si="218"/>
        <v>0.15</v>
      </c>
      <c r="EM121" s="715">
        <f t="shared" si="219"/>
        <v>9.0909090909090912E-2</v>
      </c>
      <c r="EN121" s="715">
        <f t="shared" si="220"/>
        <v>0.15384615384615385</v>
      </c>
      <c r="EO121" s="715" t="str">
        <f t="shared" si="221"/>
        <v/>
      </c>
      <c r="EP121" s="715" t="str">
        <f t="shared" si="222"/>
        <v/>
      </c>
      <c r="EQ121" s="715" t="str">
        <f t="shared" si="223"/>
        <v/>
      </c>
      <c r="ER121" s="716">
        <f t="shared" si="224"/>
        <v>0.16666666666666666</v>
      </c>
      <c r="ES121" s="721">
        <f t="shared" si="225"/>
        <v>3.6144578313253009</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10</v>
      </c>
      <c r="AR122" s="34">
        <f>AR39</f>
        <v>0.29166666666666663</v>
      </c>
      <c r="AS122" s="96">
        <f>SUM(AS39:AS42)</f>
        <v>1.2857142857142856</v>
      </c>
      <c r="AT122" s="79">
        <f>SUM(AT39:AT42)</f>
        <v>24.428571428571427</v>
      </c>
      <c r="AU122" s="97">
        <f>SUM(AU39:AU42)</f>
        <v>1.4285714285714284</v>
      </c>
      <c r="AV122" s="79">
        <f>SUM(AV39:AV42)</f>
        <v>0</v>
      </c>
      <c r="AW122" s="98">
        <f>SUM(AW39:AW42)</f>
        <v>0</v>
      </c>
      <c r="AY122" s="34">
        <f>AY39</f>
        <v>0.29166666666666663</v>
      </c>
      <c r="AZ122" s="96">
        <f t="shared" ref="AZ122:BF122" si="257">IF(SUM(AZ39:AZ42)&gt;0, SUM(AZ39:AZ42), NA())</f>
        <v>33</v>
      </c>
      <c r="BA122" s="79">
        <f t="shared" si="257"/>
        <v>41</v>
      </c>
      <c r="BB122" s="97">
        <f t="shared" si="257"/>
        <v>35</v>
      </c>
      <c r="BC122" s="79">
        <f t="shared" si="257"/>
        <v>23</v>
      </c>
      <c r="BD122" s="97">
        <f t="shared" si="257"/>
        <v>10</v>
      </c>
      <c r="BE122" s="79">
        <f t="shared" si="257"/>
        <v>9</v>
      </c>
      <c r="BF122" s="98">
        <f t="shared" si="257"/>
        <v>39</v>
      </c>
      <c r="BH122" s="34">
        <f>BH39</f>
        <v>0.29166666666666663</v>
      </c>
      <c r="BI122" s="99">
        <f t="shared" ref="BI122:BO122" si="258">IF(SUM(CM39:CM42)&lt;=0, NA(), SUM(CM39:CM42)/AZ122)</f>
        <v>26.666666666666668</v>
      </c>
      <c r="BJ122" s="100">
        <f t="shared" si="258"/>
        <v>25.997560975609758</v>
      </c>
      <c r="BK122" s="101">
        <f t="shared" si="258"/>
        <v>27.257142857142856</v>
      </c>
      <c r="BL122" s="100">
        <f t="shared" si="258"/>
        <v>26.447826086956521</v>
      </c>
      <c r="BM122" s="101">
        <f t="shared" si="258"/>
        <v>26.77</v>
      </c>
      <c r="BN122" s="100">
        <f t="shared" si="258"/>
        <v>25.87777777777778</v>
      </c>
      <c r="BO122" s="102">
        <f t="shared" si="258"/>
        <v>27.302564102564109</v>
      </c>
      <c r="BQ122" s="34">
        <f>BQ39</f>
        <v>0.29166666666666663</v>
      </c>
      <c r="BR122" s="99" t="str">
        <f t="shared" ref="BR122:BX122" si="259">IFERROR( SUM( BR39:BR42 ) / COUNTIF( BR39:BR42, "&gt;0" ), "")</f>
        <v/>
      </c>
      <c r="BS122" s="100">
        <f t="shared" si="259"/>
        <v>30.65</v>
      </c>
      <c r="BT122" s="101" t="str">
        <f t="shared" si="259"/>
        <v/>
      </c>
      <c r="BU122" s="100" t="str">
        <f t="shared" si="259"/>
        <v/>
      </c>
      <c r="BV122" s="101" t="str">
        <f t="shared" si="259"/>
        <v/>
      </c>
      <c r="BW122" s="100" t="str">
        <f t="shared" si="259"/>
        <v/>
      </c>
      <c r="BX122" s="102">
        <f t="shared" si="259"/>
        <v>31.6</v>
      </c>
      <c r="BZ122" s="41"/>
      <c r="CA122" s="327">
        <f t="shared" si="185"/>
        <v>31.125</v>
      </c>
      <c r="CB122" s="124">
        <f t="shared" si="229"/>
        <v>30</v>
      </c>
      <c r="CD122" s="96">
        <f>SUM(CD39:CD42)</f>
        <v>8</v>
      </c>
      <c r="CE122" s="79">
        <f t="shared" ref="CE122:CJ122" si="260">SUM(CE39:CE42)</f>
        <v>8</v>
      </c>
      <c r="CF122" s="97">
        <f t="shared" si="260"/>
        <v>12</v>
      </c>
      <c r="CG122" s="79">
        <f t="shared" si="260"/>
        <v>6</v>
      </c>
      <c r="CH122" s="97">
        <f t="shared" si="260"/>
        <v>3</v>
      </c>
      <c r="CI122" s="79">
        <f t="shared" si="260"/>
        <v>1</v>
      </c>
      <c r="CJ122" s="98">
        <f t="shared" si="260"/>
        <v>10</v>
      </c>
      <c r="CK122" s="707">
        <f>IFERROR(AVERAGE(CK39:CK42), "")</f>
        <v>24.47977840419701</v>
      </c>
      <c r="CM122" s="88"/>
      <c r="CN122" s="88"/>
      <c r="CO122" s="88"/>
      <c r="CP122" s="88"/>
      <c r="CQ122" s="88"/>
      <c r="CR122" s="88"/>
      <c r="CS122" s="88"/>
      <c r="CY122" s="99">
        <f>SUM(CY39:CY42)</f>
        <v>1.5999999999999999</v>
      </c>
      <c r="CZ122" s="100">
        <f>SUM(CZ39:CZ42)</f>
        <v>30.8</v>
      </c>
      <c r="DA122" s="101">
        <f>SUM(DA39:DA42)</f>
        <v>1.7999999999999998</v>
      </c>
      <c r="DB122" s="100">
        <f>SUM(DB39:DB42)</f>
        <v>0</v>
      </c>
      <c r="DC122" s="102">
        <f>SUM(DC39:DC42)</f>
        <v>0</v>
      </c>
      <c r="DF122" s="93">
        <f t="shared" si="208"/>
        <v>24.242424242424242</v>
      </c>
      <c r="DG122" s="88">
        <f t="shared" si="209"/>
        <v>19.512195121951219</v>
      </c>
      <c r="DH122" s="88">
        <f t="shared" si="210"/>
        <v>34.285714285714285</v>
      </c>
      <c r="DI122" s="88">
        <f t="shared" si="211"/>
        <v>26.086956521739129</v>
      </c>
      <c r="DJ122" s="88">
        <f t="shared" si="212"/>
        <v>30</v>
      </c>
      <c r="DK122" s="88">
        <f t="shared" si="213"/>
        <v>11.111111111111111</v>
      </c>
      <c r="DL122" s="95">
        <f t="shared" si="214"/>
        <v>25.641025641025639</v>
      </c>
      <c r="DN122" s="96">
        <f t="shared" ref="DN122:DT122" si="261">IF(SUM(DN39:DN42)&gt;0, SUM(DN39:DN42), NA())</f>
        <v>2</v>
      </c>
      <c r="DO122" s="79">
        <f t="shared" si="261"/>
        <v>1</v>
      </c>
      <c r="DP122" s="97">
        <f t="shared" si="261"/>
        <v>1</v>
      </c>
      <c r="DQ122" s="79">
        <f t="shared" si="261"/>
        <v>2</v>
      </c>
      <c r="DR122" s="97" t="e">
        <f t="shared" si="261"/>
        <v>#N/A</v>
      </c>
      <c r="DS122" s="79" t="e">
        <f t="shared" si="261"/>
        <v>#N/A</v>
      </c>
      <c r="DT122" s="98">
        <f t="shared" si="261"/>
        <v>3</v>
      </c>
      <c r="DV122" s="96">
        <f t="shared" ref="DV122:EB122" si="262">IF(SUM(DV39:DV42)&gt;0, SUM(DV39:DV42), NA())</f>
        <v>6</v>
      </c>
      <c r="DW122" s="79">
        <f t="shared" si="262"/>
        <v>7</v>
      </c>
      <c r="DX122" s="97">
        <f t="shared" si="262"/>
        <v>11</v>
      </c>
      <c r="DY122" s="79">
        <f t="shared" si="262"/>
        <v>4</v>
      </c>
      <c r="DZ122" s="97">
        <f t="shared" si="262"/>
        <v>3</v>
      </c>
      <c r="EA122" s="79">
        <f t="shared" si="262"/>
        <v>1</v>
      </c>
      <c r="EB122" s="98">
        <f t="shared" si="262"/>
        <v>7</v>
      </c>
      <c r="ED122" s="714">
        <f t="shared" si="190"/>
        <v>6.0606060606060608E-2</v>
      </c>
      <c r="EE122" s="715">
        <f t="shared" si="191"/>
        <v>2.4390243902439025E-2</v>
      </c>
      <c r="EF122" s="715">
        <f t="shared" si="192"/>
        <v>2.8571428571428571E-2</v>
      </c>
      <c r="EG122" s="715">
        <f t="shared" si="193"/>
        <v>8.6956521739130432E-2</v>
      </c>
      <c r="EH122" s="715" t="str">
        <f t="shared" si="194"/>
        <v/>
      </c>
      <c r="EI122" s="715" t="str">
        <f t="shared" si="195"/>
        <v/>
      </c>
      <c r="EJ122" s="716">
        <f t="shared" si="196"/>
        <v>7.6923076923076927E-2</v>
      </c>
      <c r="EK122" s="721">
        <f t="shared" si="217"/>
        <v>20.526315789473685</v>
      </c>
      <c r="EL122" s="714">
        <f t="shared" si="218"/>
        <v>0.18181818181818182</v>
      </c>
      <c r="EM122" s="715">
        <f t="shared" si="219"/>
        <v>0.17073170731707318</v>
      </c>
      <c r="EN122" s="715">
        <f t="shared" si="220"/>
        <v>0.31428571428571428</v>
      </c>
      <c r="EO122" s="715">
        <f t="shared" si="221"/>
        <v>0.17391304347826086</v>
      </c>
      <c r="EP122" s="715">
        <f t="shared" si="222"/>
        <v>0.3</v>
      </c>
      <c r="EQ122" s="715">
        <f t="shared" si="223"/>
        <v>0.1111111111111111</v>
      </c>
      <c r="ER122" s="716">
        <f t="shared" si="224"/>
        <v>0.17948717948717949</v>
      </c>
      <c r="ES122" s="721">
        <f t="shared" si="225"/>
        <v>4.7368421052631584</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17</v>
      </c>
      <c r="AR123" s="34">
        <f>AR43</f>
        <v>0.33333333333333337</v>
      </c>
      <c r="AS123" s="90">
        <f>SUM(AS43:AS46)</f>
        <v>1.1428571428571428</v>
      </c>
      <c r="AT123" s="89">
        <f>SUM(AT43:AT46)</f>
        <v>23.428571428571431</v>
      </c>
      <c r="AU123" s="91">
        <f>SUM(AU43:AU46)</f>
        <v>2.4285714285714284</v>
      </c>
      <c r="AV123" s="89">
        <f>SUM(AV43:AV46)</f>
        <v>0</v>
      </c>
      <c r="AW123" s="92">
        <f>SUM(AW43:AW46)</f>
        <v>0</v>
      </c>
      <c r="AY123" s="34">
        <f>AY43</f>
        <v>0.33333333333333337</v>
      </c>
      <c r="AZ123" s="90">
        <f t="shared" ref="AZ123:BF123" si="263">IF(SUM(AZ43:AZ46)&gt;0, SUM(AZ43:AZ46), NA())</f>
        <v>38</v>
      </c>
      <c r="BA123" s="89">
        <f t="shared" si="263"/>
        <v>39</v>
      </c>
      <c r="BB123" s="91">
        <f t="shared" si="263"/>
        <v>39</v>
      </c>
      <c r="BC123" s="89">
        <f t="shared" si="263"/>
        <v>22</v>
      </c>
      <c r="BD123" s="91">
        <f t="shared" si="263"/>
        <v>19</v>
      </c>
      <c r="BE123" s="89">
        <f t="shared" si="263"/>
        <v>5</v>
      </c>
      <c r="BF123" s="92">
        <f t="shared" si="263"/>
        <v>27</v>
      </c>
      <c r="BH123" s="34">
        <f>BH43</f>
        <v>0.33333333333333337</v>
      </c>
      <c r="BI123" s="93">
        <f t="shared" ref="BI123:BO123" si="264">IF(SUM(CM43:CM46)&lt;=0, NA(), SUM(CM43:CM46)/AZ123)</f>
        <v>23.926315789473687</v>
      </c>
      <c r="BJ123" s="94">
        <f t="shared" si="264"/>
        <v>25.707692307692305</v>
      </c>
      <c r="BK123" s="88">
        <f t="shared" si="264"/>
        <v>25.948717948717949</v>
      </c>
      <c r="BL123" s="94">
        <f t="shared" si="264"/>
        <v>24.84090909090909</v>
      </c>
      <c r="BM123" s="88">
        <f t="shared" si="264"/>
        <v>25.942105263157895</v>
      </c>
      <c r="BN123" s="94">
        <f t="shared" si="264"/>
        <v>25.200000000000003</v>
      </c>
      <c r="BO123" s="95">
        <f t="shared" si="264"/>
        <v>26.299999999999997</v>
      </c>
      <c r="BQ123" s="34">
        <f>BQ43</f>
        <v>0.33333333333333337</v>
      </c>
      <c r="BR123" s="93">
        <f t="shared" ref="BR123:BX123" si="265">IFERROR( SUM( BR43:BR46 ) / COUNTIF( BR43:BR46, "&gt;0" ), "")</f>
        <v>25.5</v>
      </c>
      <c r="BS123" s="94">
        <f t="shared" si="265"/>
        <v>32.299999999999997</v>
      </c>
      <c r="BT123" s="88">
        <f t="shared" si="265"/>
        <v>30</v>
      </c>
      <c r="BU123" s="94" t="str">
        <f t="shared" si="265"/>
        <v/>
      </c>
      <c r="BV123" s="88" t="str">
        <f t="shared" si="265"/>
        <v/>
      </c>
      <c r="BW123" s="94" t="str">
        <f t="shared" si="265"/>
        <v/>
      </c>
      <c r="BX123" s="95" t="str">
        <f t="shared" si="265"/>
        <v/>
      </c>
      <c r="BZ123" s="41"/>
      <c r="CA123" s="327">
        <f t="shared" si="185"/>
        <v>29.266666666666666</v>
      </c>
      <c r="CB123" s="124">
        <f t="shared" si="229"/>
        <v>30</v>
      </c>
      <c r="CD123" s="90">
        <f>SUM(CD43:CD46)</f>
        <v>7</v>
      </c>
      <c r="CE123" s="89">
        <f t="shared" ref="CE123:CJ123" si="266">SUM(CE43:CE46)</f>
        <v>5</v>
      </c>
      <c r="CF123" s="91">
        <f t="shared" si="266"/>
        <v>6</v>
      </c>
      <c r="CG123" s="89">
        <f t="shared" si="266"/>
        <v>2</v>
      </c>
      <c r="CH123" s="91">
        <f t="shared" si="266"/>
        <v>4</v>
      </c>
      <c r="CI123" s="89">
        <f t="shared" si="266"/>
        <v>1</v>
      </c>
      <c r="CJ123" s="92">
        <f t="shared" si="266"/>
        <v>5</v>
      </c>
      <c r="CK123" s="707">
        <f>IFERROR(AVERAGE(CK43:CK46), "")</f>
        <v>16.044014434962403</v>
      </c>
      <c r="CM123" s="88"/>
      <c r="CN123" s="88"/>
      <c r="CO123" s="88"/>
      <c r="CP123" s="88"/>
      <c r="CQ123" s="88"/>
      <c r="CR123" s="88"/>
      <c r="CS123" s="88"/>
      <c r="CY123" s="93">
        <f>SUM(CY43:CY46)</f>
        <v>1.2</v>
      </c>
      <c r="CZ123" s="94">
        <f>SUM(CZ43:CZ46)</f>
        <v>28.8</v>
      </c>
      <c r="DA123" s="88">
        <f>SUM(DA43:DA46)</f>
        <v>3</v>
      </c>
      <c r="DB123" s="94">
        <f>SUM(DB43:DB46)</f>
        <v>0</v>
      </c>
      <c r="DC123" s="95">
        <f>SUM(DC43:DC46)</f>
        <v>0</v>
      </c>
      <c r="DF123" s="93">
        <f t="shared" si="208"/>
        <v>18.421052631578945</v>
      </c>
      <c r="DG123" s="88">
        <f t="shared" si="209"/>
        <v>12.820512820512819</v>
      </c>
      <c r="DH123" s="88">
        <f t="shared" si="210"/>
        <v>15.384615384615385</v>
      </c>
      <c r="DI123" s="88">
        <f t="shared" si="211"/>
        <v>9.0909090909090917</v>
      </c>
      <c r="DJ123" s="88">
        <f t="shared" si="212"/>
        <v>21.052631578947366</v>
      </c>
      <c r="DK123" s="88">
        <f t="shared" si="213"/>
        <v>20</v>
      </c>
      <c r="DL123" s="95">
        <f t="shared" si="214"/>
        <v>18.518518518518519</v>
      </c>
      <c r="DN123" s="90">
        <f t="shared" ref="DN123:DT123" si="267">IF(SUM(DN43:DN46)&gt;0, SUM(DN43:DN46), NA())</f>
        <v>1</v>
      </c>
      <c r="DO123" s="89">
        <f t="shared" si="267"/>
        <v>1</v>
      </c>
      <c r="DP123" s="91" t="e">
        <f t="shared" si="267"/>
        <v>#N/A</v>
      </c>
      <c r="DQ123" s="89" t="e">
        <f t="shared" si="267"/>
        <v>#N/A</v>
      </c>
      <c r="DR123" s="91">
        <f t="shared" si="267"/>
        <v>1</v>
      </c>
      <c r="DS123" s="89" t="e">
        <f t="shared" si="267"/>
        <v>#N/A</v>
      </c>
      <c r="DT123" s="92">
        <f t="shared" si="267"/>
        <v>1</v>
      </c>
      <c r="DV123" s="90">
        <f t="shared" ref="DV123:EB123" si="268">IF(SUM(DV43:DV46)&gt;0, SUM(DV43:DV46), NA())</f>
        <v>6</v>
      </c>
      <c r="DW123" s="89">
        <f t="shared" si="268"/>
        <v>4</v>
      </c>
      <c r="DX123" s="91">
        <f t="shared" si="268"/>
        <v>6</v>
      </c>
      <c r="DY123" s="89">
        <f t="shared" si="268"/>
        <v>2</v>
      </c>
      <c r="DZ123" s="91">
        <f t="shared" si="268"/>
        <v>3</v>
      </c>
      <c r="EA123" s="89">
        <f t="shared" si="268"/>
        <v>1</v>
      </c>
      <c r="EB123" s="92">
        <f t="shared" si="268"/>
        <v>4</v>
      </c>
      <c r="ED123" s="714">
        <f t="shared" si="190"/>
        <v>2.6315789473684209E-2</v>
      </c>
      <c r="EE123" s="715">
        <f t="shared" si="191"/>
        <v>2.564102564102564E-2</v>
      </c>
      <c r="EF123" s="715" t="str">
        <f t="shared" si="192"/>
        <v/>
      </c>
      <c r="EG123" s="715" t="str">
        <f t="shared" si="193"/>
        <v/>
      </c>
      <c r="EH123" s="715">
        <f t="shared" si="194"/>
        <v>5.2631578947368418E-2</v>
      </c>
      <c r="EI123" s="715" t="str">
        <f t="shared" si="195"/>
        <v/>
      </c>
      <c r="EJ123" s="716">
        <f t="shared" si="196"/>
        <v>3.7037037037037035E-2</v>
      </c>
      <c r="EK123" s="721">
        <f t="shared" si="217"/>
        <v>13.756613756613756</v>
      </c>
      <c r="EL123" s="714">
        <f t="shared" si="218"/>
        <v>0.15789473684210525</v>
      </c>
      <c r="EM123" s="715">
        <f t="shared" si="219"/>
        <v>0.10256410256410256</v>
      </c>
      <c r="EN123" s="715">
        <f t="shared" si="220"/>
        <v>0.15384615384615385</v>
      </c>
      <c r="EO123" s="715">
        <f t="shared" si="221"/>
        <v>9.0909090909090912E-2</v>
      </c>
      <c r="EP123" s="715">
        <f t="shared" si="222"/>
        <v>0.15789473684210525</v>
      </c>
      <c r="EQ123" s="715">
        <f t="shared" si="223"/>
        <v>0.2</v>
      </c>
      <c r="ER123" s="716">
        <f t="shared" si="224"/>
        <v>0.14814814814814814</v>
      </c>
      <c r="ES123" s="721">
        <f t="shared" si="225"/>
        <v>2.1164021164021163</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13</v>
      </c>
      <c r="AR124" s="34">
        <f>AR47</f>
        <v>0.37500000000000011</v>
      </c>
      <c r="AS124" s="90">
        <f>SUM(AS47:AS50)</f>
        <v>1.2857142857142856</v>
      </c>
      <c r="AT124" s="89">
        <f>SUM(AT47:AT50)</f>
        <v>24.714285714285715</v>
      </c>
      <c r="AU124" s="91">
        <f>SUM(AU47:AU50)</f>
        <v>2</v>
      </c>
      <c r="AV124" s="89">
        <f>SUM(AV47:AV50)</f>
        <v>0.2857142857142857</v>
      </c>
      <c r="AW124" s="92">
        <f>SUM(AW47:AW50)</f>
        <v>0</v>
      </c>
      <c r="AY124" s="34">
        <f>AY47</f>
        <v>0.37500000000000011</v>
      </c>
      <c r="AZ124" s="90">
        <f t="shared" ref="AZ124:BF124" si="269">IF(SUM(AZ47:AZ50)&gt;0, SUM(AZ47:AZ50), NA())</f>
        <v>26</v>
      </c>
      <c r="BA124" s="89">
        <f t="shared" si="269"/>
        <v>32</v>
      </c>
      <c r="BB124" s="91">
        <f t="shared" si="269"/>
        <v>31</v>
      </c>
      <c r="BC124" s="89">
        <f t="shared" si="269"/>
        <v>30</v>
      </c>
      <c r="BD124" s="91">
        <f t="shared" si="269"/>
        <v>23</v>
      </c>
      <c r="BE124" s="89">
        <f t="shared" si="269"/>
        <v>30</v>
      </c>
      <c r="BF124" s="92">
        <f t="shared" si="269"/>
        <v>26</v>
      </c>
      <c r="BH124" s="34">
        <f>BH47</f>
        <v>0.37500000000000011</v>
      </c>
      <c r="BI124" s="93">
        <f t="shared" ref="BI124:BO124" si="270">IF(SUM(CM47:CM50)&lt;=0, NA(), SUM(CM47:CM50)/AZ124)</f>
        <v>26.080769230769231</v>
      </c>
      <c r="BJ124" s="94">
        <f t="shared" si="270"/>
        <v>24.4</v>
      </c>
      <c r="BK124" s="88">
        <f t="shared" si="270"/>
        <v>21.403225806451612</v>
      </c>
      <c r="BL124" s="94">
        <f t="shared" si="270"/>
        <v>27.6</v>
      </c>
      <c r="BM124" s="88">
        <f t="shared" si="270"/>
        <v>24.504347826086963</v>
      </c>
      <c r="BN124" s="94">
        <f t="shared" si="270"/>
        <v>20.52</v>
      </c>
      <c r="BO124" s="95">
        <f t="shared" si="270"/>
        <v>22.349999999999998</v>
      </c>
      <c r="BQ124" s="34">
        <f>BQ47</f>
        <v>0.37500000000000011</v>
      </c>
      <c r="BR124" s="93" t="str">
        <f t="shared" ref="BR124:BX124" si="271">IFERROR( SUM( BR47:BR50 ) / COUNTIF( BR47:BR50, "&gt;0" ), "")</f>
        <v/>
      </c>
      <c r="BS124" s="94">
        <f t="shared" si="271"/>
        <v>29.2</v>
      </c>
      <c r="BT124" s="88">
        <f t="shared" si="271"/>
        <v>26.4</v>
      </c>
      <c r="BU124" s="94" t="str">
        <f t="shared" si="271"/>
        <v/>
      </c>
      <c r="BV124" s="88" t="str">
        <f t="shared" si="271"/>
        <v/>
      </c>
      <c r="BW124" s="94" t="str">
        <f t="shared" si="271"/>
        <v/>
      </c>
      <c r="BX124" s="95" t="str">
        <f t="shared" si="271"/>
        <v/>
      </c>
      <c r="BZ124" s="41"/>
      <c r="CA124" s="327">
        <f t="shared" si="185"/>
        <v>27.799999999999997</v>
      </c>
      <c r="CB124" s="124">
        <f t="shared" si="229"/>
        <v>30</v>
      </c>
      <c r="CD124" s="90">
        <f>SUM(CD47:CD50)</f>
        <v>6</v>
      </c>
      <c r="CE124" s="89">
        <f t="shared" ref="CE124:CJ124" si="272">SUM(CE47:CE50)</f>
        <v>4</v>
      </c>
      <c r="CF124" s="91">
        <f t="shared" si="272"/>
        <v>3</v>
      </c>
      <c r="CG124" s="89">
        <f t="shared" si="272"/>
        <v>5</v>
      </c>
      <c r="CH124" s="91">
        <f t="shared" si="272"/>
        <v>1</v>
      </c>
      <c r="CI124" s="89">
        <f t="shared" si="272"/>
        <v>0</v>
      </c>
      <c r="CJ124" s="92">
        <f t="shared" si="272"/>
        <v>3</v>
      </c>
      <c r="CK124" s="707">
        <f>IFERROR(AVERAGE(CK47:CK50), "")</f>
        <v>11.167291822955738</v>
      </c>
      <c r="CM124" s="88"/>
      <c r="CN124" s="88"/>
      <c r="CO124" s="88"/>
      <c r="CP124" s="88"/>
      <c r="CQ124" s="88"/>
      <c r="CR124" s="88"/>
      <c r="CS124" s="88"/>
      <c r="CY124" s="93">
        <f>SUM(CY47:CY50)</f>
        <v>1</v>
      </c>
      <c r="CZ124" s="94">
        <f>SUM(CZ47:CZ50)</f>
        <v>25.199999999999996</v>
      </c>
      <c r="DA124" s="88">
        <f>SUM(DA47:DA50)</f>
        <v>2.4</v>
      </c>
      <c r="DB124" s="94">
        <f>SUM(DB47:DB50)</f>
        <v>0.4</v>
      </c>
      <c r="DC124" s="95">
        <f>SUM(DC47:DC50)</f>
        <v>0</v>
      </c>
      <c r="DF124" s="93">
        <f t="shared" si="208"/>
        <v>23.076923076923077</v>
      </c>
      <c r="DG124" s="88">
        <f t="shared" si="209"/>
        <v>12.5</v>
      </c>
      <c r="DH124" s="88">
        <f t="shared" si="210"/>
        <v>9.67741935483871</v>
      </c>
      <c r="DI124" s="88">
        <f t="shared" si="211"/>
        <v>16.666666666666664</v>
      </c>
      <c r="DJ124" s="88">
        <f t="shared" si="212"/>
        <v>4.3478260869565215</v>
      </c>
      <c r="DK124" s="88">
        <f t="shared" si="213"/>
        <v>0</v>
      </c>
      <c r="DL124" s="95">
        <f t="shared" si="214"/>
        <v>11.538461538461538</v>
      </c>
      <c r="DN124" s="90">
        <f t="shared" ref="DN124:DT124" si="273">IF(SUM(DN47:DN50)&gt;0, SUM(DN47:DN50), NA())</f>
        <v>2</v>
      </c>
      <c r="DO124" s="89" t="e">
        <f t="shared" si="273"/>
        <v>#N/A</v>
      </c>
      <c r="DP124" s="91" t="e">
        <f t="shared" si="273"/>
        <v>#N/A</v>
      </c>
      <c r="DQ124" s="89">
        <f t="shared" si="273"/>
        <v>1</v>
      </c>
      <c r="DR124" s="91" t="e">
        <f t="shared" si="273"/>
        <v>#N/A</v>
      </c>
      <c r="DS124" s="89" t="e">
        <f t="shared" si="273"/>
        <v>#N/A</v>
      </c>
      <c r="DT124" s="92">
        <f t="shared" si="273"/>
        <v>1</v>
      </c>
      <c r="DV124" s="90">
        <f t="shared" ref="DV124:EB124" si="274">IF(SUM(DV47:DV50)&gt;0, SUM(DV47:DV50), NA())</f>
        <v>4</v>
      </c>
      <c r="DW124" s="89">
        <f t="shared" si="274"/>
        <v>4</v>
      </c>
      <c r="DX124" s="91">
        <f t="shared" si="274"/>
        <v>3</v>
      </c>
      <c r="DY124" s="89">
        <f t="shared" si="274"/>
        <v>4</v>
      </c>
      <c r="DZ124" s="91">
        <f t="shared" si="274"/>
        <v>1</v>
      </c>
      <c r="EA124" s="89" t="e">
        <f t="shared" si="274"/>
        <v>#N/A</v>
      </c>
      <c r="EB124" s="92">
        <f t="shared" si="274"/>
        <v>2</v>
      </c>
      <c r="ED124" s="714">
        <f t="shared" si="190"/>
        <v>7.6923076923076927E-2</v>
      </c>
      <c r="EE124" s="715" t="str">
        <f t="shared" si="191"/>
        <v/>
      </c>
      <c r="EF124" s="715" t="str">
        <f t="shared" si="192"/>
        <v/>
      </c>
      <c r="EG124" s="715">
        <f t="shared" si="193"/>
        <v>3.3333333333333333E-2</v>
      </c>
      <c r="EH124" s="715" t="str">
        <f t="shared" si="194"/>
        <v/>
      </c>
      <c r="EI124" s="715" t="str">
        <f t="shared" si="195"/>
        <v/>
      </c>
      <c r="EJ124" s="716">
        <f t="shared" si="196"/>
        <v>3.8461538461538464E-2</v>
      </c>
      <c r="EK124" s="721">
        <f t="shared" si="217"/>
        <v>9.0909090909090917</v>
      </c>
      <c r="EL124" s="714">
        <f t="shared" si="218"/>
        <v>0.15384615384615385</v>
      </c>
      <c r="EM124" s="715">
        <f t="shared" si="219"/>
        <v>0.125</v>
      </c>
      <c r="EN124" s="715">
        <f t="shared" si="220"/>
        <v>9.6774193548387094E-2</v>
      </c>
      <c r="EO124" s="715">
        <f t="shared" si="221"/>
        <v>0.13333333333333333</v>
      </c>
      <c r="EP124" s="715">
        <f t="shared" si="222"/>
        <v>4.3478260869565216E-2</v>
      </c>
      <c r="EQ124" s="715" t="str">
        <f t="shared" si="223"/>
        <v/>
      </c>
      <c r="ER124" s="716">
        <f t="shared" si="224"/>
        <v>7.6923076923076927E-2</v>
      </c>
      <c r="ES124" s="721">
        <f t="shared" si="225"/>
        <v>2.0202020202020203</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15</v>
      </c>
      <c r="AR125" s="34">
        <f>AR51</f>
        <v>0.41666666666666685</v>
      </c>
      <c r="AS125" s="90">
        <f>SUM(AS51:AS54)</f>
        <v>0.14285714285714285</v>
      </c>
      <c r="AT125" s="89">
        <f>SUM(AT51:AT54)</f>
        <v>17.285714285714285</v>
      </c>
      <c r="AU125" s="91">
        <f>SUM(AU51:AU54)</f>
        <v>2.2857142857142856</v>
      </c>
      <c r="AV125" s="89">
        <f>SUM(AV51:AV54)</f>
        <v>0.2857142857142857</v>
      </c>
      <c r="AW125" s="92">
        <f>SUM(AW51:AW54)</f>
        <v>0</v>
      </c>
      <c r="AY125" s="34">
        <f>AY51</f>
        <v>0.41666666666666685</v>
      </c>
      <c r="AZ125" s="90">
        <f t="shared" ref="AZ125:BF125" si="275">IF(SUM(AZ51:AZ54)&gt;0, SUM(AZ51:AZ54), NA())</f>
        <v>9</v>
      </c>
      <c r="BA125" s="89">
        <f t="shared" si="275"/>
        <v>23</v>
      </c>
      <c r="BB125" s="91">
        <f t="shared" si="275"/>
        <v>24</v>
      </c>
      <c r="BC125" s="89">
        <f t="shared" si="275"/>
        <v>16</v>
      </c>
      <c r="BD125" s="91">
        <f t="shared" si="275"/>
        <v>21</v>
      </c>
      <c r="BE125" s="89">
        <f t="shared" si="275"/>
        <v>25</v>
      </c>
      <c r="BF125" s="92">
        <f t="shared" si="275"/>
        <v>22</v>
      </c>
      <c r="BH125" s="34">
        <f>BH51</f>
        <v>0.41666666666666685</v>
      </c>
      <c r="BI125" s="93">
        <f t="shared" ref="BI125:BO125" si="276">IF(SUM(CM51:CM54)&lt;=0, NA(), SUM(CM51:CM54)/AZ125)</f>
        <v>25.844444444444449</v>
      </c>
      <c r="BJ125" s="94">
        <f t="shared" si="276"/>
        <v>22.821739130434782</v>
      </c>
      <c r="BK125" s="88">
        <f t="shared" si="276"/>
        <v>23.041666666666668</v>
      </c>
      <c r="BL125" s="94">
        <f t="shared" si="276"/>
        <v>23.456250000000001</v>
      </c>
      <c r="BM125" s="88">
        <f t="shared" si="276"/>
        <v>23.928571428571427</v>
      </c>
      <c r="BN125" s="94">
        <f t="shared" si="276"/>
        <v>24.16</v>
      </c>
      <c r="BO125" s="95">
        <f t="shared" si="276"/>
        <v>24.477272727272727</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t="str">
        <f t="shared" si="277"/>
        <v/>
      </c>
      <c r="BX125" s="95" t="str">
        <f t="shared" si="277"/>
        <v/>
      </c>
      <c r="BZ125" s="41"/>
      <c r="CA125" s="327" t="e">
        <f t="shared" si="185"/>
        <v>#N/A</v>
      </c>
      <c r="CB125" s="124">
        <f t="shared" si="229"/>
        <v>30</v>
      </c>
      <c r="CD125" s="90">
        <f>SUM(CD51:CD54)</f>
        <v>3</v>
      </c>
      <c r="CE125" s="89">
        <f t="shared" ref="CE125:CJ125" si="278">SUM(CE51:CE54)</f>
        <v>3</v>
      </c>
      <c r="CF125" s="91">
        <f t="shared" si="278"/>
        <v>1</v>
      </c>
      <c r="CG125" s="89">
        <f t="shared" si="278"/>
        <v>0</v>
      </c>
      <c r="CH125" s="91">
        <f t="shared" si="278"/>
        <v>1</v>
      </c>
      <c r="CI125" s="89">
        <f t="shared" si="278"/>
        <v>3</v>
      </c>
      <c r="CJ125" s="92">
        <f t="shared" si="278"/>
        <v>3</v>
      </c>
      <c r="CK125" s="707">
        <f>IFERROR(AVERAGE(CK51:CK54), "")</f>
        <v>10.040198771816419</v>
      </c>
      <c r="CM125" s="88"/>
      <c r="CN125" s="88"/>
      <c r="CO125" s="88"/>
      <c r="CP125" s="88"/>
      <c r="CQ125" s="88"/>
      <c r="CR125" s="88"/>
      <c r="CS125" s="88"/>
      <c r="CY125" s="93">
        <f>SUM(CY51:CY54)</f>
        <v>0.2</v>
      </c>
      <c r="CZ125" s="94">
        <f>SUM(CZ51:CZ54)</f>
        <v>16.2</v>
      </c>
      <c r="DA125" s="88">
        <f>SUM(DA51:DA54)</f>
        <v>2</v>
      </c>
      <c r="DB125" s="94">
        <f>SUM(DB51:DB54)</f>
        <v>0.4</v>
      </c>
      <c r="DC125" s="95">
        <f>SUM(DC51:DC54)</f>
        <v>0</v>
      </c>
      <c r="DF125" s="93">
        <f t="shared" si="208"/>
        <v>33.333333333333329</v>
      </c>
      <c r="DG125" s="88">
        <f t="shared" si="209"/>
        <v>13.043478260869565</v>
      </c>
      <c r="DH125" s="88">
        <f t="shared" si="210"/>
        <v>4.1666666666666661</v>
      </c>
      <c r="DI125" s="88">
        <f t="shared" si="211"/>
        <v>0</v>
      </c>
      <c r="DJ125" s="88">
        <f t="shared" si="212"/>
        <v>4.7619047619047619</v>
      </c>
      <c r="DK125" s="88">
        <f t="shared" si="213"/>
        <v>12</v>
      </c>
      <c r="DL125" s="95">
        <f t="shared" si="214"/>
        <v>13.636363636363635</v>
      </c>
      <c r="DN125" s="90">
        <f t="shared" ref="DN125:DT125" si="279">IF(SUM(DN51:DN54)&gt;0, SUM(DN51:DN54), NA())</f>
        <v>1</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2</v>
      </c>
      <c r="DW125" s="89">
        <f t="shared" si="280"/>
        <v>3</v>
      </c>
      <c r="DX125" s="91">
        <f t="shared" si="280"/>
        <v>1</v>
      </c>
      <c r="DY125" s="89" t="e">
        <f t="shared" si="280"/>
        <v>#N/A</v>
      </c>
      <c r="DZ125" s="91">
        <f t="shared" si="280"/>
        <v>1</v>
      </c>
      <c r="EA125" s="89">
        <f t="shared" si="280"/>
        <v>3</v>
      </c>
      <c r="EB125" s="92">
        <f t="shared" si="280"/>
        <v>3</v>
      </c>
      <c r="ED125" s="714">
        <f t="shared" si="190"/>
        <v>0.1111111111111111</v>
      </c>
      <c r="EE125" s="715" t="str">
        <f t="shared" si="191"/>
        <v/>
      </c>
      <c r="EF125" s="715" t="str">
        <f t="shared" si="192"/>
        <v/>
      </c>
      <c r="EG125" s="715" t="str">
        <f t="shared" si="193"/>
        <v/>
      </c>
      <c r="EH125" s="715" t="str">
        <f t="shared" si="194"/>
        <v/>
      </c>
      <c r="EI125" s="715" t="str">
        <f t="shared" si="195"/>
        <v/>
      </c>
      <c r="EJ125" s="716" t="str">
        <f t="shared" si="196"/>
        <v/>
      </c>
      <c r="EK125" s="721">
        <f t="shared" si="217"/>
        <v>9.2857142857142865</v>
      </c>
      <c r="EL125" s="714">
        <f t="shared" si="218"/>
        <v>0.22222222222222221</v>
      </c>
      <c r="EM125" s="715">
        <f t="shared" si="219"/>
        <v>0.13043478260869565</v>
      </c>
      <c r="EN125" s="715">
        <f t="shared" si="220"/>
        <v>4.1666666666666664E-2</v>
      </c>
      <c r="EO125" s="715" t="str">
        <f t="shared" si="221"/>
        <v/>
      </c>
      <c r="EP125" s="715">
        <f t="shared" si="222"/>
        <v>4.7619047619047616E-2</v>
      </c>
      <c r="EQ125" s="715">
        <f t="shared" si="223"/>
        <v>0.12</v>
      </c>
      <c r="ER125" s="716">
        <f t="shared" si="224"/>
        <v>0.13636363636363635</v>
      </c>
      <c r="ES125" s="721">
        <f t="shared" si="225"/>
        <v>0.7142857142857143</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13</v>
      </c>
      <c r="AR126" s="34">
        <f>AR55</f>
        <v>0.45833333333333359</v>
      </c>
      <c r="AS126" s="90">
        <f>SUM(AS55:AS58)</f>
        <v>1.1428571428571428</v>
      </c>
      <c r="AT126" s="89">
        <f>SUM(AT55:AT58)</f>
        <v>18.428571428571431</v>
      </c>
      <c r="AU126" s="91">
        <f>SUM(AU55:AU58)</f>
        <v>1.857142857142857</v>
      </c>
      <c r="AV126" s="89">
        <f>SUM(AV55:AV58)</f>
        <v>0</v>
      </c>
      <c r="AW126" s="92">
        <f>SUM(AW55:AW58)</f>
        <v>0</v>
      </c>
      <c r="AY126" s="34">
        <f>AY55</f>
        <v>0.45833333333333359</v>
      </c>
      <c r="AZ126" s="90">
        <f t="shared" ref="AZ126:BF126" si="281">IF(SUM(AZ55:AZ58)&gt;0, SUM(AZ55:AZ58), NA())</f>
        <v>15</v>
      </c>
      <c r="BA126" s="89">
        <f t="shared" si="281"/>
        <v>23</v>
      </c>
      <c r="BB126" s="91">
        <f t="shared" si="281"/>
        <v>21</v>
      </c>
      <c r="BC126" s="89">
        <f t="shared" si="281"/>
        <v>15</v>
      </c>
      <c r="BD126" s="91">
        <f t="shared" si="281"/>
        <v>24</v>
      </c>
      <c r="BE126" s="89">
        <f t="shared" si="281"/>
        <v>32</v>
      </c>
      <c r="BF126" s="92">
        <f t="shared" si="281"/>
        <v>20</v>
      </c>
      <c r="BH126" s="34">
        <f>BH55</f>
        <v>0.45833333333333359</v>
      </c>
      <c r="BI126" s="93">
        <f t="shared" ref="BI126:BO126" si="282">IF(SUM(CM55:CM58)&lt;=0, NA(), SUM(CM55:CM58)/AZ126)</f>
        <v>23.206666666666667</v>
      </c>
      <c r="BJ126" s="94">
        <f t="shared" si="282"/>
        <v>24.817391304347826</v>
      </c>
      <c r="BK126" s="88">
        <f t="shared" si="282"/>
        <v>24.466666666666665</v>
      </c>
      <c r="BL126" s="94">
        <f t="shared" si="282"/>
        <v>21.240000000000002</v>
      </c>
      <c r="BM126" s="88">
        <f t="shared" si="282"/>
        <v>24.083333333333332</v>
      </c>
      <c r="BN126" s="94">
        <f t="shared" si="282"/>
        <v>23.618749999999999</v>
      </c>
      <c r="BO126" s="95">
        <f t="shared" si="282"/>
        <v>24.895</v>
      </c>
      <c r="BQ126" s="34">
        <f>BQ55</f>
        <v>0.45833333333333359</v>
      </c>
      <c r="BR126" s="93" t="str">
        <f t="shared" ref="BR126:BX126" si="283">IFERROR( SUM( BR55:BR58 ) / COUNTIF( BR55:BR58, "&gt;0" ), "")</f>
        <v/>
      </c>
      <c r="BS126" s="94">
        <f t="shared" si="283"/>
        <v>28.5</v>
      </c>
      <c r="BT126" s="88" t="str">
        <f t="shared" si="283"/>
        <v/>
      </c>
      <c r="BU126" s="94" t="str">
        <f t="shared" si="283"/>
        <v/>
      </c>
      <c r="BV126" s="88" t="str">
        <f t="shared" si="283"/>
        <v/>
      </c>
      <c r="BW126" s="94">
        <f t="shared" si="283"/>
        <v>31.1</v>
      </c>
      <c r="BX126" s="95" t="str">
        <f t="shared" si="283"/>
        <v/>
      </c>
      <c r="BZ126" s="41"/>
      <c r="CA126" s="327">
        <f t="shared" si="185"/>
        <v>29.8</v>
      </c>
      <c r="CB126" s="124">
        <f t="shared" si="229"/>
        <v>30</v>
      </c>
      <c r="CD126" s="90">
        <f>SUM(CD55:CD58)</f>
        <v>1</v>
      </c>
      <c r="CE126" s="89">
        <f t="shared" ref="CE126:CJ126" si="284">SUM(CE55:CE58)</f>
        <v>3</v>
      </c>
      <c r="CF126" s="91">
        <f t="shared" si="284"/>
        <v>4</v>
      </c>
      <c r="CG126" s="89">
        <f t="shared" si="284"/>
        <v>2</v>
      </c>
      <c r="CH126" s="91">
        <f t="shared" si="284"/>
        <v>3</v>
      </c>
      <c r="CI126" s="89">
        <f t="shared" si="284"/>
        <v>3</v>
      </c>
      <c r="CJ126" s="92">
        <f t="shared" si="284"/>
        <v>6</v>
      </c>
      <c r="CK126" s="707">
        <f>IFERROR(AVERAGE(CK55:CK58), "")</f>
        <v>14.801464835781927</v>
      </c>
      <c r="CM126" s="88"/>
      <c r="CN126" s="88"/>
      <c r="CO126" s="88"/>
      <c r="CP126" s="88"/>
      <c r="CQ126" s="88"/>
      <c r="CR126" s="88"/>
      <c r="CS126" s="88"/>
      <c r="CY126" s="93">
        <f>SUM(CY55:CY58)</f>
        <v>0.2</v>
      </c>
      <c r="CZ126" s="94">
        <f>SUM(CZ55:CZ58)</f>
        <v>16.399999999999999</v>
      </c>
      <c r="DA126" s="88">
        <f>SUM(DA55:DA58)</f>
        <v>2.2000000000000002</v>
      </c>
      <c r="DB126" s="94">
        <f>SUM(DB55:DB58)</f>
        <v>0</v>
      </c>
      <c r="DC126" s="95">
        <f>SUM(DC55:DC58)</f>
        <v>0</v>
      </c>
      <c r="DF126" s="93">
        <f t="shared" si="208"/>
        <v>6.666666666666667</v>
      </c>
      <c r="DG126" s="88">
        <f t="shared" si="209"/>
        <v>13.043478260869565</v>
      </c>
      <c r="DH126" s="88">
        <f t="shared" si="210"/>
        <v>19.047619047619047</v>
      </c>
      <c r="DI126" s="88">
        <f t="shared" si="211"/>
        <v>13.333333333333334</v>
      </c>
      <c r="DJ126" s="88">
        <f t="shared" si="212"/>
        <v>12.5</v>
      </c>
      <c r="DK126" s="88">
        <f t="shared" si="213"/>
        <v>9.375</v>
      </c>
      <c r="DL126" s="95">
        <f t="shared" si="214"/>
        <v>30</v>
      </c>
      <c r="DN126" s="90" t="e">
        <f t="shared" ref="DN126:DT126" si="285">IF(SUM(DN55:DN58)&gt;0, SUM(DN55:DN58), NA())</f>
        <v>#N/A</v>
      </c>
      <c r="DO126" s="89">
        <f t="shared" si="285"/>
        <v>1</v>
      </c>
      <c r="DP126" s="91" t="e">
        <f t="shared" si="285"/>
        <v>#N/A</v>
      </c>
      <c r="DQ126" s="89" t="e">
        <f t="shared" si="285"/>
        <v>#N/A</v>
      </c>
      <c r="DR126" s="91" t="e">
        <f t="shared" si="285"/>
        <v>#N/A</v>
      </c>
      <c r="DS126" s="89" t="e">
        <f t="shared" si="285"/>
        <v>#N/A</v>
      </c>
      <c r="DT126" s="92">
        <f t="shared" si="285"/>
        <v>1</v>
      </c>
      <c r="DV126" s="90">
        <f t="shared" ref="DV126:EB126" si="286">IF(SUM(DV55:DV58)&gt;0, SUM(DV55:DV58), NA())</f>
        <v>1</v>
      </c>
      <c r="DW126" s="89">
        <f t="shared" si="286"/>
        <v>2</v>
      </c>
      <c r="DX126" s="91">
        <f t="shared" si="286"/>
        <v>4</v>
      </c>
      <c r="DY126" s="89">
        <f t="shared" si="286"/>
        <v>2</v>
      </c>
      <c r="DZ126" s="91">
        <f t="shared" si="286"/>
        <v>3</v>
      </c>
      <c r="EA126" s="89">
        <f t="shared" si="286"/>
        <v>3</v>
      </c>
      <c r="EB126" s="92">
        <f t="shared" si="286"/>
        <v>5</v>
      </c>
      <c r="ED126" s="714" t="str">
        <f t="shared" si="190"/>
        <v/>
      </c>
      <c r="EE126" s="715">
        <f t="shared" si="191"/>
        <v>4.3478260869565216E-2</v>
      </c>
      <c r="EF126" s="715" t="str">
        <f t="shared" si="192"/>
        <v/>
      </c>
      <c r="EG126" s="715" t="str">
        <f t="shared" si="193"/>
        <v/>
      </c>
      <c r="EH126" s="715" t="str">
        <f t="shared" si="194"/>
        <v/>
      </c>
      <c r="EI126" s="715" t="str">
        <f t="shared" si="195"/>
        <v/>
      </c>
      <c r="EJ126" s="716">
        <f t="shared" si="196"/>
        <v>0.05</v>
      </c>
      <c r="EK126" s="721">
        <f t="shared" si="217"/>
        <v>13.333333333333334</v>
      </c>
      <c r="EL126" s="714">
        <f t="shared" si="218"/>
        <v>6.6666666666666666E-2</v>
      </c>
      <c r="EM126" s="715">
        <f t="shared" si="219"/>
        <v>8.6956521739130432E-2</v>
      </c>
      <c r="EN126" s="715">
        <f t="shared" si="220"/>
        <v>0.19047619047619047</v>
      </c>
      <c r="EO126" s="715">
        <f t="shared" si="221"/>
        <v>0.13333333333333333</v>
      </c>
      <c r="EP126" s="715">
        <f t="shared" si="222"/>
        <v>0.125</v>
      </c>
      <c r="EQ126" s="715">
        <f t="shared" si="223"/>
        <v>9.375E-2</v>
      </c>
      <c r="ER126" s="716">
        <f t="shared" si="224"/>
        <v>0.25</v>
      </c>
      <c r="ES126" s="721">
        <f t="shared" si="225"/>
        <v>1.3333333333333335</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15</v>
      </c>
      <c r="AR127" s="34">
        <f>AR59</f>
        <v>0.50000000000000033</v>
      </c>
      <c r="AS127" s="90">
        <f>SUM(AS59:AS62)</f>
        <v>0.99999999999999989</v>
      </c>
      <c r="AT127" s="89">
        <f>SUM(AT59:AT62)</f>
        <v>15.857142857142856</v>
      </c>
      <c r="AU127" s="91">
        <f>SUM(AU59:AU62)</f>
        <v>2.1428571428571432</v>
      </c>
      <c r="AV127" s="89">
        <f>SUM(AV59:AV62)</f>
        <v>0.2857142857142857</v>
      </c>
      <c r="AW127" s="92">
        <f>SUM(AW59:AW62)</f>
        <v>0.14285714285714285</v>
      </c>
      <c r="AY127" s="34">
        <f>AY59</f>
        <v>0.50000000000000033</v>
      </c>
      <c r="AZ127" s="90">
        <f t="shared" ref="AZ127:BF127" si="287">IF(SUM(AZ59:AZ62)&gt;0, SUM(AZ59:AZ62), NA())</f>
        <v>19</v>
      </c>
      <c r="BA127" s="89">
        <f t="shared" si="287"/>
        <v>27</v>
      </c>
      <c r="BB127" s="91">
        <f t="shared" si="287"/>
        <v>16</v>
      </c>
      <c r="BC127" s="89">
        <f t="shared" si="287"/>
        <v>16</v>
      </c>
      <c r="BD127" s="91">
        <f t="shared" si="287"/>
        <v>22</v>
      </c>
      <c r="BE127" s="89">
        <f t="shared" si="287"/>
        <v>21</v>
      </c>
      <c r="BF127" s="92">
        <f t="shared" si="287"/>
        <v>15</v>
      </c>
      <c r="BH127" s="34">
        <f>BH59</f>
        <v>0.50000000000000033</v>
      </c>
      <c r="BI127" s="93">
        <f t="shared" ref="BI127:BO127" si="288">IF(SUM(CM59:CM62)&lt;=0, NA(), SUM(CM59:CM62)/AZ127)</f>
        <v>23.057894736842105</v>
      </c>
      <c r="BJ127" s="94">
        <f t="shared" si="288"/>
        <v>24.74814814814815</v>
      </c>
      <c r="BK127" s="88">
        <f t="shared" si="288"/>
        <v>22.59375</v>
      </c>
      <c r="BL127" s="94">
        <f t="shared" si="288"/>
        <v>23.068750000000001</v>
      </c>
      <c r="BM127" s="88">
        <f t="shared" si="288"/>
        <v>24.572727272727267</v>
      </c>
      <c r="BN127" s="94">
        <f t="shared" si="288"/>
        <v>24.085714285714282</v>
      </c>
      <c r="BO127" s="95">
        <f t="shared" si="288"/>
        <v>23.580000000000002</v>
      </c>
      <c r="BQ127" s="34">
        <f>BQ59</f>
        <v>0.50000000000000033</v>
      </c>
      <c r="BR127" s="93" t="str">
        <f t="shared" ref="BR127:BX127" si="289">IFERROR( SUM( BR59:BR62 ) / COUNTIF( BR59:BR62, "&gt;0" ), "")</f>
        <v/>
      </c>
      <c r="BS127" s="94" t="str">
        <f t="shared" si="289"/>
        <v/>
      </c>
      <c r="BT127" s="88" t="str">
        <f t="shared" si="289"/>
        <v/>
      </c>
      <c r="BU127" s="94" t="str">
        <f t="shared" si="289"/>
        <v/>
      </c>
      <c r="BV127" s="88" t="str">
        <f t="shared" si="289"/>
        <v/>
      </c>
      <c r="BW127" s="94" t="str">
        <f t="shared" si="289"/>
        <v/>
      </c>
      <c r="BX127" s="95" t="str">
        <f t="shared" si="289"/>
        <v/>
      </c>
      <c r="BZ127" s="41"/>
      <c r="CA127" s="327" t="e">
        <f t="shared" si="185"/>
        <v>#N/A</v>
      </c>
      <c r="CB127" s="124">
        <f t="shared" si="229"/>
        <v>30</v>
      </c>
      <c r="CD127" s="90">
        <f>SUM(CD59:CD62)</f>
        <v>2</v>
      </c>
      <c r="CE127" s="89">
        <f t="shared" ref="CE127:CJ127" si="290">SUM(CE59:CE62)</f>
        <v>2</v>
      </c>
      <c r="CF127" s="91">
        <f t="shared" si="290"/>
        <v>0</v>
      </c>
      <c r="CG127" s="89">
        <f t="shared" si="290"/>
        <v>1</v>
      </c>
      <c r="CH127" s="91">
        <f t="shared" si="290"/>
        <v>2</v>
      </c>
      <c r="CI127" s="89">
        <f t="shared" si="290"/>
        <v>2</v>
      </c>
      <c r="CJ127" s="92">
        <f t="shared" si="290"/>
        <v>2</v>
      </c>
      <c r="CK127" s="707">
        <f>IFERROR(AVERAGE(CK59:CK62), "")</f>
        <v>8.4011228596984413</v>
      </c>
      <c r="CM127" s="88"/>
      <c r="CN127" s="88"/>
      <c r="CO127" s="88"/>
      <c r="CP127" s="88"/>
      <c r="CQ127" s="88"/>
      <c r="CR127" s="88"/>
      <c r="CS127" s="88"/>
      <c r="CY127" s="93">
        <f>SUM(CY59:CY62)</f>
        <v>1</v>
      </c>
      <c r="CZ127" s="94">
        <f>SUM(CZ59:CZ62)</f>
        <v>14.6</v>
      </c>
      <c r="DA127" s="88">
        <f>SUM(DA59:DA62)</f>
        <v>2.4</v>
      </c>
      <c r="DB127" s="94">
        <f>SUM(DB59:DB62)</f>
        <v>0.4</v>
      </c>
      <c r="DC127" s="95">
        <f>SUM(DC59:DC62)</f>
        <v>0.2</v>
      </c>
      <c r="DF127" s="93">
        <f t="shared" si="208"/>
        <v>10.526315789473683</v>
      </c>
      <c r="DG127" s="88">
        <f t="shared" si="209"/>
        <v>7.4074074074074066</v>
      </c>
      <c r="DH127" s="88">
        <f t="shared" si="210"/>
        <v>0</v>
      </c>
      <c r="DI127" s="88">
        <f t="shared" si="211"/>
        <v>6.25</v>
      </c>
      <c r="DJ127" s="88">
        <f t="shared" si="212"/>
        <v>9.0909090909090917</v>
      </c>
      <c r="DK127" s="88">
        <f t="shared" si="213"/>
        <v>9.5238095238095237</v>
      </c>
      <c r="DL127" s="95">
        <f t="shared" si="214"/>
        <v>13.333333333333334</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2</v>
      </c>
      <c r="DW127" s="89">
        <f t="shared" si="292"/>
        <v>2</v>
      </c>
      <c r="DX127" s="91" t="e">
        <f t="shared" si="292"/>
        <v>#N/A</v>
      </c>
      <c r="DY127" s="89">
        <f t="shared" si="292"/>
        <v>1</v>
      </c>
      <c r="DZ127" s="91">
        <f t="shared" si="292"/>
        <v>2</v>
      </c>
      <c r="EA127" s="89">
        <f t="shared" si="292"/>
        <v>2</v>
      </c>
      <c r="EB127" s="92">
        <f t="shared" si="292"/>
        <v>2</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8.0882352941176467</v>
      </c>
      <c r="EL127" s="714">
        <f t="shared" si="218"/>
        <v>0.10526315789473684</v>
      </c>
      <c r="EM127" s="715">
        <f t="shared" si="219"/>
        <v>7.407407407407407E-2</v>
      </c>
      <c r="EN127" s="715" t="str">
        <f t="shared" si="220"/>
        <v/>
      </c>
      <c r="EO127" s="715">
        <f t="shared" si="221"/>
        <v>6.25E-2</v>
      </c>
      <c r="EP127" s="715">
        <f t="shared" si="222"/>
        <v>9.0909090909090912E-2</v>
      </c>
      <c r="EQ127" s="715">
        <f t="shared" si="223"/>
        <v>9.5238095238095233E-2</v>
      </c>
      <c r="ER127" s="716">
        <f t="shared" si="224"/>
        <v>0.13333333333333333</v>
      </c>
      <c r="ES127" s="721" t="str">
        <f t="shared" si="225"/>
        <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1</v>
      </c>
      <c r="S128" s="734">
        <v>0</v>
      </c>
      <c r="T128" s="734">
        <v>0</v>
      </c>
      <c r="U128" s="734">
        <v>0</v>
      </c>
      <c r="V128" s="734">
        <v>0</v>
      </c>
      <c r="W128" s="734">
        <v>0</v>
      </c>
      <c r="X128" s="734">
        <v>0</v>
      </c>
      <c r="Y128" s="734">
        <v>0</v>
      </c>
      <c r="Z128" s="734">
        <v>0</v>
      </c>
      <c r="AA128" s="734">
        <v>0</v>
      </c>
      <c r="AB128" s="734">
        <v>0</v>
      </c>
      <c r="AC128" s="149">
        <v>22.2</v>
      </c>
      <c r="AD128" s="149" t="s">
        <v>24</v>
      </c>
      <c r="AE128" s="148">
        <v>0</v>
      </c>
      <c r="AF128" s="149">
        <v>0</v>
      </c>
      <c r="AG128" s="148">
        <v>0</v>
      </c>
      <c r="AH128" s="149">
        <v>0</v>
      </c>
      <c r="AI128" s="148">
        <v>0</v>
      </c>
      <c r="AJ128" s="501">
        <v>0</v>
      </c>
      <c r="AP128" s="89">
        <f>SUM(AP63:AP66)</f>
        <v>20</v>
      </c>
      <c r="AR128" s="34">
        <f>AR63</f>
        <v>0.54166666666666685</v>
      </c>
      <c r="AS128" s="90">
        <f>SUM(AS63:AS66)</f>
        <v>1.1428571428571428</v>
      </c>
      <c r="AT128" s="89">
        <f>SUM(AT63:AT66)</f>
        <v>19.857142857142854</v>
      </c>
      <c r="AU128" s="91">
        <f>SUM(AU63:AU66)</f>
        <v>2.8571428571428572</v>
      </c>
      <c r="AV128" s="89">
        <f>SUM(AV63:AV66)</f>
        <v>0</v>
      </c>
      <c r="AW128" s="92">
        <f>SUM(AW63:AW66)</f>
        <v>0</v>
      </c>
      <c r="AY128" s="34">
        <f>AY63</f>
        <v>0.54166666666666685</v>
      </c>
      <c r="AZ128" s="90">
        <f t="shared" ref="AZ128:BF128" si="293">IF(SUM(AZ63:AZ66)&gt;0, SUM(AZ63:AZ66), NA())</f>
        <v>16</v>
      </c>
      <c r="BA128" s="89">
        <f t="shared" si="293"/>
        <v>33</v>
      </c>
      <c r="BB128" s="91">
        <f t="shared" si="293"/>
        <v>19</v>
      </c>
      <c r="BC128" s="89">
        <f t="shared" si="293"/>
        <v>18</v>
      </c>
      <c r="BD128" s="91">
        <f t="shared" si="293"/>
        <v>35</v>
      </c>
      <c r="BE128" s="89">
        <f t="shared" si="293"/>
        <v>21</v>
      </c>
      <c r="BF128" s="92">
        <f t="shared" si="293"/>
        <v>25</v>
      </c>
      <c r="BH128" s="34">
        <f>BH63</f>
        <v>0.54166666666666685</v>
      </c>
      <c r="BI128" s="93">
        <f t="shared" ref="BI128:BO128" si="294">IF(SUM(CM63:CM66)&lt;=0, NA(), SUM(CM63:CM66)/AZ128)</f>
        <v>22.193750000000001</v>
      </c>
      <c r="BJ128" s="94">
        <f t="shared" si="294"/>
        <v>24.296969696969697</v>
      </c>
      <c r="BK128" s="88">
        <f t="shared" si="294"/>
        <v>22.631578947368421</v>
      </c>
      <c r="BL128" s="94">
        <f t="shared" si="294"/>
        <v>21.155555555555551</v>
      </c>
      <c r="BM128" s="88">
        <f t="shared" si="294"/>
        <v>23.954285714285714</v>
      </c>
      <c r="BN128" s="94">
        <f t="shared" si="294"/>
        <v>23.061904761904763</v>
      </c>
      <c r="BO128" s="95">
        <f t="shared" si="294"/>
        <v>25.091999999999999</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30</v>
      </c>
      <c r="CD128" s="90">
        <f>SUM(CD63:CD66)</f>
        <v>1</v>
      </c>
      <c r="CE128" s="89">
        <f t="shared" ref="CE128:CJ128" si="296">SUM(CE63:CE66)</f>
        <v>4</v>
      </c>
      <c r="CF128" s="91">
        <f t="shared" si="296"/>
        <v>2</v>
      </c>
      <c r="CG128" s="89">
        <f t="shared" si="296"/>
        <v>0</v>
      </c>
      <c r="CH128" s="91">
        <f t="shared" si="296"/>
        <v>3</v>
      </c>
      <c r="CI128" s="89">
        <f t="shared" si="296"/>
        <v>2</v>
      </c>
      <c r="CJ128" s="92">
        <f t="shared" si="296"/>
        <v>3</v>
      </c>
      <c r="CK128" s="707">
        <f>IFERROR(AVERAGE(CK63:CK66), "")</f>
        <v>8.9300158890654338</v>
      </c>
      <c r="CM128" s="88"/>
      <c r="CN128" s="88"/>
      <c r="CO128" s="88"/>
      <c r="CP128" s="88"/>
      <c r="CQ128" s="88"/>
      <c r="CR128" s="88"/>
      <c r="CS128" s="88"/>
      <c r="CY128" s="93">
        <f>SUM(CY63:CY66)</f>
        <v>1</v>
      </c>
      <c r="CZ128" s="94">
        <f>SUM(CZ63:CZ66)</f>
        <v>17.8</v>
      </c>
      <c r="DA128" s="88">
        <f>SUM(DA63:DA66)</f>
        <v>3.4</v>
      </c>
      <c r="DB128" s="94">
        <f>SUM(DB63:DB66)</f>
        <v>0</v>
      </c>
      <c r="DC128" s="95">
        <f>SUM(DC63:DC66)</f>
        <v>0</v>
      </c>
      <c r="DF128" s="93">
        <f t="shared" si="208"/>
        <v>6.25</v>
      </c>
      <c r="DG128" s="88">
        <f t="shared" si="209"/>
        <v>12.121212121212121</v>
      </c>
      <c r="DH128" s="88">
        <f t="shared" si="210"/>
        <v>10.526315789473683</v>
      </c>
      <c r="DI128" s="88">
        <f t="shared" si="211"/>
        <v>0</v>
      </c>
      <c r="DJ128" s="88">
        <f t="shared" si="212"/>
        <v>8.5714285714285712</v>
      </c>
      <c r="DK128" s="88">
        <f t="shared" si="213"/>
        <v>9.5238095238095237</v>
      </c>
      <c r="DL128" s="95">
        <f t="shared" si="214"/>
        <v>12</v>
      </c>
      <c r="DN128" s="90" t="e">
        <f t="shared" ref="DN128:DT128" si="297">IF(SUM(DN63:DN66)&gt;0, SUM(DN63:DN66), NA())</f>
        <v>#N/A</v>
      </c>
      <c r="DO128" s="89" t="e">
        <f t="shared" si="297"/>
        <v>#N/A</v>
      </c>
      <c r="DP128" s="91" t="e">
        <f t="shared" si="297"/>
        <v>#N/A</v>
      </c>
      <c r="DQ128" s="89" t="e">
        <f t="shared" si="297"/>
        <v>#N/A</v>
      </c>
      <c r="DR128" s="91" t="e">
        <f t="shared" si="297"/>
        <v>#N/A</v>
      </c>
      <c r="DS128" s="89">
        <f t="shared" si="297"/>
        <v>1</v>
      </c>
      <c r="DT128" s="92" t="e">
        <f t="shared" si="297"/>
        <v>#N/A</v>
      </c>
      <c r="DV128" s="90">
        <f t="shared" ref="DV128:EB128" si="298">IF(SUM(DV63:DV66)&gt;0, SUM(DV63:DV66), NA())</f>
        <v>1</v>
      </c>
      <c r="DW128" s="89">
        <f t="shared" si="298"/>
        <v>4</v>
      </c>
      <c r="DX128" s="91">
        <f t="shared" si="298"/>
        <v>2</v>
      </c>
      <c r="DY128" s="89" t="e">
        <f t="shared" si="298"/>
        <v>#N/A</v>
      </c>
      <c r="DZ128" s="91">
        <f t="shared" si="298"/>
        <v>3</v>
      </c>
      <c r="EA128" s="89">
        <f t="shared" si="298"/>
        <v>1</v>
      </c>
      <c r="EB128" s="92">
        <f t="shared" si="298"/>
        <v>3</v>
      </c>
      <c r="ED128" s="714" t="str">
        <f t="shared" si="190"/>
        <v/>
      </c>
      <c r="EE128" s="715" t="str">
        <f t="shared" si="191"/>
        <v/>
      </c>
      <c r="EF128" s="715" t="str">
        <f t="shared" si="192"/>
        <v/>
      </c>
      <c r="EG128" s="715" t="str">
        <f t="shared" si="193"/>
        <v/>
      </c>
      <c r="EH128" s="715" t="str">
        <f t="shared" si="194"/>
        <v/>
      </c>
      <c r="EI128" s="715">
        <f t="shared" si="195"/>
        <v>4.7619047619047616E-2</v>
      </c>
      <c r="EJ128" s="716" t="str">
        <f t="shared" si="196"/>
        <v/>
      </c>
      <c r="EK128" s="721">
        <f t="shared" si="217"/>
        <v>8.3832335329341312</v>
      </c>
      <c r="EL128" s="714">
        <f t="shared" si="218"/>
        <v>6.25E-2</v>
      </c>
      <c r="EM128" s="715">
        <f t="shared" si="219"/>
        <v>0.12121212121212122</v>
      </c>
      <c r="EN128" s="715">
        <f t="shared" si="220"/>
        <v>0.10526315789473684</v>
      </c>
      <c r="EO128" s="715" t="str">
        <f t="shared" si="221"/>
        <v/>
      </c>
      <c r="EP128" s="715">
        <f t="shared" si="222"/>
        <v>8.5714285714285715E-2</v>
      </c>
      <c r="EQ128" s="715">
        <f t="shared" si="223"/>
        <v>4.7619047619047616E-2</v>
      </c>
      <c r="ER128" s="716">
        <f t="shared" si="224"/>
        <v>0.12</v>
      </c>
      <c r="ES128" s="721">
        <f t="shared" si="225"/>
        <v>0.5988023952095809</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9</v>
      </c>
      <c r="AR129" s="34">
        <f>AR67</f>
        <v>0.58333333333333337</v>
      </c>
      <c r="AS129" s="90">
        <f>SUM(AS67:AS70)</f>
        <v>1.2857142857142856</v>
      </c>
      <c r="AT129" s="89">
        <f>SUM(AT67:AT70)</f>
        <v>14.714285714285715</v>
      </c>
      <c r="AU129" s="91">
        <f>SUM(AU67:AU70)</f>
        <v>1.2857142857142856</v>
      </c>
      <c r="AV129" s="89">
        <f>SUM(AV67:AV70)</f>
        <v>0.14285714285714285</v>
      </c>
      <c r="AW129" s="92">
        <f>SUM(AW67:AW70)</f>
        <v>0</v>
      </c>
      <c r="AY129" s="34">
        <f>AY67</f>
        <v>0.58333333333333337</v>
      </c>
      <c r="AZ129" s="90">
        <f t="shared" ref="AZ129:BF129" si="299">IF(SUM(AZ67:AZ70)&gt;0, SUM(AZ67:AZ70), NA())</f>
        <v>21</v>
      </c>
      <c r="BA129" s="89">
        <f t="shared" si="299"/>
        <v>21</v>
      </c>
      <c r="BB129" s="91">
        <f t="shared" si="299"/>
        <v>22</v>
      </c>
      <c r="BC129" s="89">
        <f t="shared" si="299"/>
        <v>14</v>
      </c>
      <c r="BD129" s="91">
        <f t="shared" si="299"/>
        <v>14</v>
      </c>
      <c r="BE129" s="89">
        <f t="shared" si="299"/>
        <v>18</v>
      </c>
      <c r="BF129" s="92">
        <f t="shared" si="299"/>
        <v>12</v>
      </c>
      <c r="BH129" s="34">
        <f>BH67</f>
        <v>0.58333333333333337</v>
      </c>
      <c r="BI129" s="93">
        <f t="shared" ref="BI129:BO129" si="300">IF(SUM(CM67:CM70)&lt;=0, NA(), SUM(CM67:CM70)/AZ129)</f>
        <v>21.595238095238095</v>
      </c>
      <c r="BJ129" s="94">
        <f t="shared" si="300"/>
        <v>22.542857142857141</v>
      </c>
      <c r="BK129" s="88">
        <f t="shared" si="300"/>
        <v>23.136363636363637</v>
      </c>
      <c r="BL129" s="94">
        <f t="shared" si="300"/>
        <v>24.185714285714283</v>
      </c>
      <c r="BM129" s="88">
        <f t="shared" si="300"/>
        <v>25.735714285714284</v>
      </c>
      <c r="BN129" s="94">
        <f t="shared" si="300"/>
        <v>19.611111111111111</v>
      </c>
      <c r="BO129" s="95">
        <f t="shared" si="300"/>
        <v>26.425000000000001</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t="str">
        <f t="shared" si="301"/>
        <v/>
      </c>
      <c r="BX129" s="95" t="str">
        <f t="shared" si="301"/>
        <v/>
      </c>
      <c r="BZ129" s="41"/>
      <c r="CA129" s="327" t="e">
        <f t="shared" si="185"/>
        <v>#N/A</v>
      </c>
      <c r="CB129" s="124">
        <f t="shared" si="229"/>
        <v>30</v>
      </c>
      <c r="CD129" s="90">
        <f>SUM(CD67:CD70)</f>
        <v>0</v>
      </c>
      <c r="CE129" s="89">
        <f t="shared" ref="CE129:CJ129" si="302">SUM(CE67:CE70)</f>
        <v>1</v>
      </c>
      <c r="CF129" s="91">
        <f t="shared" si="302"/>
        <v>1</v>
      </c>
      <c r="CG129" s="89">
        <f t="shared" si="302"/>
        <v>2</v>
      </c>
      <c r="CH129" s="91">
        <f t="shared" si="302"/>
        <v>1</v>
      </c>
      <c r="CI129" s="89">
        <f t="shared" si="302"/>
        <v>2</v>
      </c>
      <c r="CJ129" s="92">
        <f t="shared" si="302"/>
        <v>3</v>
      </c>
      <c r="CK129" s="707">
        <f>IFERROR(AVERAGE(CK67:CK70), "")</f>
        <v>8.5829984167580076</v>
      </c>
      <c r="CM129" s="88"/>
      <c r="CN129" s="88"/>
      <c r="CO129" s="88"/>
      <c r="CP129" s="88"/>
      <c r="CQ129" s="88"/>
      <c r="CR129" s="88"/>
      <c r="CS129" s="88"/>
      <c r="CY129" s="93">
        <f>SUM(CY67:CY70)</f>
        <v>0.8</v>
      </c>
      <c r="CZ129" s="94">
        <f>SUM(CZ67:CZ70)</f>
        <v>15.8</v>
      </c>
      <c r="DA129" s="88">
        <f>SUM(DA67:DA70)</f>
        <v>1.4</v>
      </c>
      <c r="DB129" s="94">
        <f>SUM(DB67:DB70)</f>
        <v>0</v>
      </c>
      <c r="DC129" s="95">
        <f>SUM(DC67:DC70)</f>
        <v>0</v>
      </c>
      <c r="DF129" s="93">
        <f t="shared" si="208"/>
        <v>0</v>
      </c>
      <c r="DG129" s="88">
        <f t="shared" si="209"/>
        <v>4.7619047619047619</v>
      </c>
      <c r="DH129" s="88">
        <f t="shared" si="210"/>
        <v>4.5454545454545459</v>
      </c>
      <c r="DI129" s="88">
        <f t="shared" si="211"/>
        <v>14.285714285714285</v>
      </c>
      <c r="DJ129" s="88">
        <f t="shared" si="212"/>
        <v>7.1428571428571423</v>
      </c>
      <c r="DK129" s="88">
        <f t="shared" si="213"/>
        <v>11.111111111111111</v>
      </c>
      <c r="DL129" s="95">
        <f t="shared" si="214"/>
        <v>25</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f t="shared" si="304"/>
        <v>1</v>
      </c>
      <c r="DY129" s="89">
        <f t="shared" si="304"/>
        <v>2</v>
      </c>
      <c r="DZ129" s="91">
        <f t="shared" si="304"/>
        <v>1</v>
      </c>
      <c r="EA129" s="89">
        <f t="shared" si="304"/>
        <v>2</v>
      </c>
      <c r="EB129" s="92">
        <f t="shared" si="304"/>
        <v>3</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8.1967213114754092</v>
      </c>
      <c r="EL129" s="714" t="str">
        <f t="shared" si="218"/>
        <v/>
      </c>
      <c r="EM129" s="715">
        <f t="shared" si="219"/>
        <v>4.7619047619047616E-2</v>
      </c>
      <c r="EN129" s="715">
        <f t="shared" si="220"/>
        <v>4.5454545454545456E-2</v>
      </c>
      <c r="EO129" s="715">
        <f t="shared" si="221"/>
        <v>0.14285714285714285</v>
      </c>
      <c r="EP129" s="715">
        <f t="shared" si="222"/>
        <v>7.1428571428571425E-2</v>
      </c>
      <c r="EQ129" s="715">
        <f t="shared" si="223"/>
        <v>0.1111111111111111</v>
      </c>
      <c r="ER129" s="716">
        <f t="shared" si="224"/>
        <v>0.25</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21</v>
      </c>
      <c r="AR130" s="34">
        <f>AR71</f>
        <v>0.62499999999999989</v>
      </c>
      <c r="AS130" s="90">
        <f>SUM(AS71:AS74)</f>
        <v>0.8571428571428571</v>
      </c>
      <c r="AT130" s="89">
        <f>SUM(AT71:AT74)</f>
        <v>19.285714285714285</v>
      </c>
      <c r="AU130" s="91">
        <f>SUM(AU71:AU74)</f>
        <v>3</v>
      </c>
      <c r="AV130" s="89">
        <f>SUM(AV71:AV74)</f>
        <v>0</v>
      </c>
      <c r="AW130" s="92">
        <f>SUM(AW71:AW74)</f>
        <v>0</v>
      </c>
      <c r="AY130" s="34">
        <f>AY71</f>
        <v>0.62499999999999989</v>
      </c>
      <c r="AZ130" s="90">
        <f t="shared" ref="AZ130:BF130" si="305">IF(SUM(AZ71:AZ74)&gt;0, SUM(AZ71:AZ74), NA())</f>
        <v>21</v>
      </c>
      <c r="BA130" s="89">
        <f t="shared" si="305"/>
        <v>25</v>
      </c>
      <c r="BB130" s="91">
        <f t="shared" si="305"/>
        <v>27</v>
      </c>
      <c r="BC130" s="89">
        <f t="shared" si="305"/>
        <v>28</v>
      </c>
      <c r="BD130" s="91">
        <f t="shared" si="305"/>
        <v>15</v>
      </c>
      <c r="BE130" s="89">
        <f t="shared" si="305"/>
        <v>16</v>
      </c>
      <c r="BF130" s="92">
        <f t="shared" si="305"/>
        <v>30</v>
      </c>
      <c r="BH130" s="34">
        <f>BH71</f>
        <v>0.62499999999999989</v>
      </c>
      <c r="BI130" s="93">
        <f t="shared" ref="BI130:BO130" si="306">IF(SUM(CM71:CM74)&lt;=0, NA(), SUM(CM71:CM74)/AZ130)</f>
        <v>21.257142857142856</v>
      </c>
      <c r="BJ130" s="94">
        <f t="shared" si="306"/>
        <v>25.448</v>
      </c>
      <c r="BK130" s="88">
        <f t="shared" si="306"/>
        <v>22.68888888888889</v>
      </c>
      <c r="BL130" s="94">
        <f t="shared" si="306"/>
        <v>25.625</v>
      </c>
      <c r="BM130" s="88">
        <f t="shared" si="306"/>
        <v>24.773333333333333</v>
      </c>
      <c r="BN130" s="94">
        <f t="shared" si="306"/>
        <v>25.181249999999999</v>
      </c>
      <c r="BO130" s="95">
        <f t="shared" si="306"/>
        <v>22.893333333333334</v>
      </c>
      <c r="BQ130" s="34">
        <f>BQ71</f>
        <v>0.62499999999999989</v>
      </c>
      <c r="BR130" s="93" t="str">
        <f t="shared" ref="BR130:BX130" si="307">IFERROR( SUM( BR71:BR74 ) / COUNTIF( BR71:BR74, "&gt;0" ), "")</f>
        <v/>
      </c>
      <c r="BS130" s="94" t="str">
        <f t="shared" si="307"/>
        <v/>
      </c>
      <c r="BT130" s="88" t="str">
        <f t="shared" si="307"/>
        <v/>
      </c>
      <c r="BU130" s="94" t="str">
        <f t="shared" si="307"/>
        <v/>
      </c>
      <c r="BV130" s="88" t="str">
        <f t="shared" si="307"/>
        <v/>
      </c>
      <c r="BW130" s="94" t="str">
        <f t="shared" si="307"/>
        <v/>
      </c>
      <c r="BX130" s="95" t="str">
        <f t="shared" si="307"/>
        <v/>
      </c>
      <c r="BZ130" s="41"/>
      <c r="CA130" s="327" t="e">
        <f t="shared" si="185"/>
        <v>#N/A</v>
      </c>
      <c r="CB130" s="124">
        <f t="shared" si="229"/>
        <v>30</v>
      </c>
      <c r="CD130" s="90">
        <f>SUM(CD71:CD74)</f>
        <v>0</v>
      </c>
      <c r="CE130" s="89">
        <f t="shared" ref="CE130:CJ130" si="308">SUM(CE71:CE74)</f>
        <v>3</v>
      </c>
      <c r="CF130" s="91">
        <f t="shared" si="308"/>
        <v>3</v>
      </c>
      <c r="CG130" s="89">
        <f t="shared" si="308"/>
        <v>4</v>
      </c>
      <c r="CH130" s="91">
        <f t="shared" si="308"/>
        <v>1</v>
      </c>
      <c r="CI130" s="89">
        <f t="shared" si="308"/>
        <v>3</v>
      </c>
      <c r="CJ130" s="92">
        <f t="shared" si="308"/>
        <v>3</v>
      </c>
      <c r="CK130" s="707">
        <f>IFERROR(AVERAGE(CK71:CK74), "")</f>
        <v>10.301878972091739</v>
      </c>
      <c r="CM130" s="88"/>
      <c r="CN130" s="88"/>
      <c r="CO130" s="88"/>
      <c r="CP130" s="88"/>
      <c r="CQ130" s="88"/>
      <c r="CR130" s="88"/>
      <c r="CS130" s="88"/>
      <c r="CY130" s="93">
        <f>SUM(CY71:CY74)</f>
        <v>1.2000000000000002</v>
      </c>
      <c r="CZ130" s="94">
        <f>SUM(CZ71:CZ74)</f>
        <v>21.4</v>
      </c>
      <c r="DA130" s="88">
        <f>SUM(DA71:DA74)</f>
        <v>3.6</v>
      </c>
      <c r="DB130" s="94">
        <f>SUM(DB71:DB74)</f>
        <v>0</v>
      </c>
      <c r="DC130" s="95">
        <f>SUM(DC71:DC74)</f>
        <v>0</v>
      </c>
      <c r="DF130" s="93">
        <f t="shared" si="208"/>
        <v>0</v>
      </c>
      <c r="DG130" s="88">
        <f t="shared" si="209"/>
        <v>12</v>
      </c>
      <c r="DH130" s="88">
        <f t="shared" si="210"/>
        <v>11.111111111111111</v>
      </c>
      <c r="DI130" s="88">
        <f t="shared" si="211"/>
        <v>14.285714285714285</v>
      </c>
      <c r="DJ130" s="88">
        <f t="shared" si="212"/>
        <v>6.666666666666667</v>
      </c>
      <c r="DK130" s="88">
        <f t="shared" si="213"/>
        <v>18.75</v>
      </c>
      <c r="DL130" s="95">
        <f t="shared" si="214"/>
        <v>10</v>
      </c>
      <c r="DN130" s="90" t="e">
        <f t="shared" ref="DN130:DT130" si="309">IF(SUM(DN71:DN74)&gt;0, SUM(DN71:DN74), NA())</f>
        <v>#N/A</v>
      </c>
      <c r="DO130" s="89">
        <f t="shared" si="309"/>
        <v>2</v>
      </c>
      <c r="DP130" s="91">
        <f t="shared" si="309"/>
        <v>1</v>
      </c>
      <c r="DQ130" s="89" t="e">
        <f t="shared" si="309"/>
        <v>#N/A</v>
      </c>
      <c r="DR130" s="91" t="e">
        <f t="shared" si="309"/>
        <v>#N/A</v>
      </c>
      <c r="DS130" s="89">
        <f t="shared" si="309"/>
        <v>1</v>
      </c>
      <c r="DT130" s="92" t="e">
        <f t="shared" si="309"/>
        <v>#N/A</v>
      </c>
      <c r="DV130" s="90" t="e">
        <f t="shared" ref="DV130:EB130" si="310">IF(SUM(DV71:DV74)&gt;0, SUM(DV71:DV74), NA())</f>
        <v>#N/A</v>
      </c>
      <c r="DW130" s="89">
        <f t="shared" si="310"/>
        <v>1</v>
      </c>
      <c r="DX130" s="91">
        <f t="shared" si="310"/>
        <v>2</v>
      </c>
      <c r="DY130" s="89">
        <f t="shared" si="310"/>
        <v>4</v>
      </c>
      <c r="DZ130" s="91">
        <f t="shared" si="310"/>
        <v>1</v>
      </c>
      <c r="EA130" s="89">
        <f t="shared" si="310"/>
        <v>2</v>
      </c>
      <c r="EB130" s="92">
        <f t="shared" si="310"/>
        <v>3</v>
      </c>
      <c r="ED130" s="714" t="str">
        <f t="shared" si="190"/>
        <v/>
      </c>
      <c r="EE130" s="715">
        <f t="shared" si="191"/>
        <v>0.08</v>
      </c>
      <c r="EF130" s="715">
        <f t="shared" si="192"/>
        <v>3.7037037037037035E-2</v>
      </c>
      <c r="EG130" s="715" t="str">
        <f t="shared" si="193"/>
        <v/>
      </c>
      <c r="EH130" s="715" t="str">
        <f t="shared" si="194"/>
        <v/>
      </c>
      <c r="EI130" s="715">
        <f t="shared" si="195"/>
        <v>6.25E-2</v>
      </c>
      <c r="EJ130" s="716" t="str">
        <f t="shared" si="196"/>
        <v/>
      </c>
      <c r="EK130" s="721">
        <f t="shared" si="217"/>
        <v>8.0246913580246915</v>
      </c>
      <c r="EL130" s="714" t="str">
        <f t="shared" si="218"/>
        <v/>
      </c>
      <c r="EM130" s="715">
        <f t="shared" si="219"/>
        <v>0.04</v>
      </c>
      <c r="EN130" s="715">
        <f t="shared" si="220"/>
        <v>7.407407407407407E-2</v>
      </c>
      <c r="EO130" s="715">
        <f t="shared" si="221"/>
        <v>0.14285714285714285</v>
      </c>
      <c r="EP130" s="715">
        <f t="shared" si="222"/>
        <v>6.6666666666666666E-2</v>
      </c>
      <c r="EQ130" s="715">
        <f t="shared" si="223"/>
        <v>0.125</v>
      </c>
      <c r="ER130" s="716">
        <f t="shared" si="224"/>
        <v>0.1</v>
      </c>
      <c r="ES130" s="721">
        <f t="shared" si="225"/>
        <v>2.4691358024691357</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1</v>
      </c>
      <c r="S131" s="734">
        <v>0</v>
      </c>
      <c r="T131" s="734">
        <v>0</v>
      </c>
      <c r="U131" s="734">
        <v>0</v>
      </c>
      <c r="V131" s="734">
        <v>0</v>
      </c>
      <c r="W131" s="734">
        <v>0</v>
      </c>
      <c r="X131" s="734">
        <v>0</v>
      </c>
      <c r="Y131" s="734">
        <v>0</v>
      </c>
      <c r="Z131" s="734">
        <v>0</v>
      </c>
      <c r="AA131" s="734">
        <v>0</v>
      </c>
      <c r="AB131" s="734">
        <v>0</v>
      </c>
      <c r="AC131" s="149">
        <v>22.9</v>
      </c>
      <c r="AD131" s="149" t="s">
        <v>24</v>
      </c>
      <c r="AE131" s="148">
        <v>0</v>
      </c>
      <c r="AF131" s="149">
        <v>0</v>
      </c>
      <c r="AG131" s="148">
        <v>0</v>
      </c>
      <c r="AH131" s="149">
        <v>0</v>
      </c>
      <c r="AI131" s="148">
        <v>0</v>
      </c>
      <c r="AJ131" s="501">
        <v>0</v>
      </c>
      <c r="AP131" s="89">
        <f>SUM(AP75:AP78)</f>
        <v>20</v>
      </c>
      <c r="AR131" s="34">
        <f>AR75</f>
        <v>0.66666666666666641</v>
      </c>
      <c r="AS131" s="90">
        <f>SUM(AS75:AS78)</f>
        <v>0.14285714285714285</v>
      </c>
      <c r="AT131" s="89">
        <f>SUM(AT75:AT78)</f>
        <v>16.714285714285715</v>
      </c>
      <c r="AU131" s="91">
        <f>SUM(AU75:AU78)</f>
        <v>2.8571428571428568</v>
      </c>
      <c r="AV131" s="89">
        <f>SUM(AV75:AV78)</f>
        <v>0</v>
      </c>
      <c r="AW131" s="92">
        <f>SUM(AW75:AW78)</f>
        <v>0</v>
      </c>
      <c r="AY131" s="34">
        <f>AY75</f>
        <v>0.66666666666666641</v>
      </c>
      <c r="AZ131" s="90">
        <f t="shared" ref="AZ131:BF131" si="311">IF(SUM(AZ75:AZ78)&gt;0, SUM(AZ75:AZ78), NA())</f>
        <v>27</v>
      </c>
      <c r="BA131" s="89">
        <f t="shared" si="311"/>
        <v>20</v>
      </c>
      <c r="BB131" s="91">
        <f t="shared" si="311"/>
        <v>16</v>
      </c>
      <c r="BC131" s="89">
        <f t="shared" si="311"/>
        <v>27</v>
      </c>
      <c r="BD131" s="91">
        <f t="shared" si="311"/>
        <v>14</v>
      </c>
      <c r="BE131" s="89">
        <f t="shared" si="311"/>
        <v>20</v>
      </c>
      <c r="BF131" s="92">
        <f t="shared" si="311"/>
        <v>14</v>
      </c>
      <c r="BH131" s="34">
        <f>BH75</f>
        <v>0.66666666666666641</v>
      </c>
      <c r="BI131" s="93">
        <f t="shared" ref="BI131:BO131" si="312">IF(SUM(CM75:CM78)&lt;=0, NA(), SUM(CM75:CM78)/AZ131)</f>
        <v>24.955555555555552</v>
      </c>
      <c r="BJ131" s="94">
        <f t="shared" si="312"/>
        <v>25.229999999999997</v>
      </c>
      <c r="BK131" s="88">
        <f t="shared" si="312"/>
        <v>23.493749999999999</v>
      </c>
      <c r="BL131" s="94">
        <f t="shared" si="312"/>
        <v>26.374074074074073</v>
      </c>
      <c r="BM131" s="88">
        <f t="shared" si="312"/>
        <v>26.057142857142857</v>
      </c>
      <c r="BN131" s="94">
        <f t="shared" si="312"/>
        <v>24.675000000000001</v>
      </c>
      <c r="BO131" s="95">
        <f t="shared" si="312"/>
        <v>23.25</v>
      </c>
      <c r="BQ131" s="34">
        <f>BQ75</f>
        <v>0.66666666666666641</v>
      </c>
      <c r="BR131" s="93">
        <f t="shared" ref="BR131:BX131" si="313">IFERROR( SUM( BR75:BR78 ) / COUNTIF( BR75:BR78, "&gt;0" ), "")</f>
        <v>27</v>
      </c>
      <c r="BS131" s="94" t="str">
        <f t="shared" si="313"/>
        <v/>
      </c>
      <c r="BT131" s="88" t="str">
        <f t="shared" si="313"/>
        <v/>
      </c>
      <c r="BU131" s="94" t="str">
        <f t="shared" si="313"/>
        <v/>
      </c>
      <c r="BV131" s="88" t="str">
        <f t="shared" si="313"/>
        <v/>
      </c>
      <c r="BW131" s="94" t="str">
        <f t="shared" si="313"/>
        <v/>
      </c>
      <c r="BX131" s="95" t="str">
        <f t="shared" si="313"/>
        <v/>
      </c>
      <c r="BZ131" s="41"/>
      <c r="CA131" s="327">
        <f t="shared" si="185"/>
        <v>27</v>
      </c>
      <c r="CB131" s="124">
        <f t="shared" si="229"/>
        <v>30</v>
      </c>
      <c r="CD131" s="90">
        <f>SUM(CD75:CD78)</f>
        <v>4</v>
      </c>
      <c r="CE131" s="89">
        <f t="shared" ref="CE131:CJ131" si="314">SUM(CE75:CE78)</f>
        <v>6</v>
      </c>
      <c r="CF131" s="91">
        <f t="shared" si="314"/>
        <v>2</v>
      </c>
      <c r="CG131" s="89">
        <f t="shared" si="314"/>
        <v>8</v>
      </c>
      <c r="CH131" s="91">
        <f t="shared" si="314"/>
        <v>4</v>
      </c>
      <c r="CI131" s="89">
        <f t="shared" si="314"/>
        <v>2</v>
      </c>
      <c r="CJ131" s="92">
        <f t="shared" si="314"/>
        <v>2</v>
      </c>
      <c r="CK131" s="707">
        <f>IFERROR(AVERAGE(CK75:CK78), "")</f>
        <v>21.711876832844574</v>
      </c>
      <c r="CM131" s="88"/>
      <c r="CN131" s="88"/>
      <c r="CO131" s="88"/>
      <c r="CP131" s="88"/>
      <c r="CQ131" s="88"/>
      <c r="CR131" s="88"/>
      <c r="CS131" s="88"/>
      <c r="CY131" s="93">
        <f>SUM(CY75:CY78)</f>
        <v>0.2</v>
      </c>
      <c r="CZ131" s="94">
        <f>SUM(CZ75:CZ78)</f>
        <v>17</v>
      </c>
      <c r="DA131" s="88">
        <f>SUM(DA75:DA78)</f>
        <v>3.6</v>
      </c>
      <c r="DB131" s="94">
        <f>SUM(DB75:DB78)</f>
        <v>0</v>
      </c>
      <c r="DC131" s="95">
        <f>SUM(DC75:DC78)</f>
        <v>0</v>
      </c>
      <c r="DF131" s="93">
        <f t="shared" si="208"/>
        <v>14.814814814814813</v>
      </c>
      <c r="DG131" s="88">
        <f t="shared" si="209"/>
        <v>30</v>
      </c>
      <c r="DH131" s="88">
        <f t="shared" si="210"/>
        <v>12.5</v>
      </c>
      <c r="DI131" s="88">
        <f t="shared" si="211"/>
        <v>29.629629629629626</v>
      </c>
      <c r="DJ131" s="88">
        <f t="shared" si="212"/>
        <v>28.571428571428569</v>
      </c>
      <c r="DK131" s="88">
        <f t="shared" si="213"/>
        <v>10</v>
      </c>
      <c r="DL131" s="95">
        <f t="shared" si="214"/>
        <v>14.285714285714285</v>
      </c>
      <c r="DN131" s="90">
        <f t="shared" ref="DN131:DT131" si="315">IF(SUM(DN75:DN78)&gt;0, SUM(DN75:DN78), NA())</f>
        <v>1</v>
      </c>
      <c r="DO131" s="89" t="e">
        <f t="shared" si="315"/>
        <v>#N/A</v>
      </c>
      <c r="DP131" s="91" t="e">
        <f t="shared" si="315"/>
        <v>#N/A</v>
      </c>
      <c r="DQ131" s="89" t="e">
        <f t="shared" si="315"/>
        <v>#N/A</v>
      </c>
      <c r="DR131" s="91" t="e">
        <f t="shared" si="315"/>
        <v>#N/A</v>
      </c>
      <c r="DS131" s="89">
        <f t="shared" si="315"/>
        <v>1</v>
      </c>
      <c r="DT131" s="92" t="e">
        <f t="shared" si="315"/>
        <v>#N/A</v>
      </c>
      <c r="DV131" s="90">
        <f t="shared" ref="DV131:EB131" si="316">IF(SUM(DV75:DV78)&gt;0, SUM(DV75:DV78), NA())</f>
        <v>3</v>
      </c>
      <c r="DW131" s="89">
        <f t="shared" si="316"/>
        <v>6</v>
      </c>
      <c r="DX131" s="91">
        <f t="shared" si="316"/>
        <v>2</v>
      </c>
      <c r="DY131" s="89">
        <f t="shared" si="316"/>
        <v>8</v>
      </c>
      <c r="DZ131" s="91">
        <f t="shared" si="316"/>
        <v>4</v>
      </c>
      <c r="EA131" s="89">
        <f t="shared" si="316"/>
        <v>1</v>
      </c>
      <c r="EB131" s="92">
        <f t="shared" si="316"/>
        <v>2</v>
      </c>
      <c r="ED131" s="714">
        <f t="shared" si="190"/>
        <v>3.7037037037037035E-2</v>
      </c>
      <c r="EE131" s="715" t="str">
        <f t="shared" si="191"/>
        <v/>
      </c>
      <c r="EF131" s="715" t="str">
        <f t="shared" si="192"/>
        <v/>
      </c>
      <c r="EG131" s="715" t="str">
        <f t="shared" si="193"/>
        <v/>
      </c>
      <c r="EH131" s="715" t="str">
        <f t="shared" si="194"/>
        <v/>
      </c>
      <c r="EI131" s="715">
        <f t="shared" si="195"/>
        <v>0.05</v>
      </c>
      <c r="EJ131" s="716" t="str">
        <f t="shared" si="196"/>
        <v/>
      </c>
      <c r="EK131" s="721">
        <f t="shared" si="217"/>
        <v>18.840579710144929</v>
      </c>
      <c r="EL131" s="714">
        <f t="shared" si="218"/>
        <v>0.1111111111111111</v>
      </c>
      <c r="EM131" s="715">
        <f t="shared" si="219"/>
        <v>0.3</v>
      </c>
      <c r="EN131" s="715">
        <f t="shared" si="220"/>
        <v>0.125</v>
      </c>
      <c r="EO131" s="715">
        <f t="shared" si="221"/>
        <v>0.29629629629629628</v>
      </c>
      <c r="EP131" s="715">
        <f t="shared" si="222"/>
        <v>0.2857142857142857</v>
      </c>
      <c r="EQ131" s="715">
        <f t="shared" si="223"/>
        <v>0.05</v>
      </c>
      <c r="ER131" s="716">
        <f t="shared" si="224"/>
        <v>0.14285714285714285</v>
      </c>
      <c r="ES131" s="721">
        <f t="shared" si="225"/>
        <v>1.4492753623188406</v>
      </c>
    </row>
    <row r="132" spans="1:149" ht="15" x14ac:dyDescent="0.25">
      <c r="A132" s="154" t="s">
        <v>54</v>
      </c>
      <c r="B132" s="500">
        <v>1</v>
      </c>
      <c r="C132" s="148">
        <v>0</v>
      </c>
      <c r="D132" s="148">
        <v>0</v>
      </c>
      <c r="E132" s="148">
        <v>0</v>
      </c>
      <c r="F132" s="148">
        <v>1</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1</v>
      </c>
      <c r="V132" s="734">
        <v>0</v>
      </c>
      <c r="W132" s="734">
        <v>0</v>
      </c>
      <c r="X132" s="734">
        <v>0</v>
      </c>
      <c r="Y132" s="734">
        <v>0</v>
      </c>
      <c r="Z132" s="734">
        <v>0</v>
      </c>
      <c r="AA132" s="734">
        <v>0</v>
      </c>
      <c r="AB132" s="734">
        <v>0</v>
      </c>
      <c r="AC132" s="149">
        <v>35.700000000000003</v>
      </c>
      <c r="AD132" s="149" t="s">
        <v>24</v>
      </c>
      <c r="AE132" s="148">
        <v>1</v>
      </c>
      <c r="AF132" s="149">
        <v>100</v>
      </c>
      <c r="AG132" s="148">
        <v>1</v>
      </c>
      <c r="AH132" s="149">
        <v>100</v>
      </c>
      <c r="AI132" s="148">
        <v>0</v>
      </c>
      <c r="AJ132" s="501">
        <v>0</v>
      </c>
      <c r="AP132" s="89">
        <f>SUM(AP79:AP82)</f>
        <v>6</v>
      </c>
      <c r="AR132" s="34">
        <f>AR79</f>
        <v>0.70833333333333293</v>
      </c>
      <c r="AS132" s="90">
        <f>SUM(AS79:AS82)</f>
        <v>0.2857142857142857</v>
      </c>
      <c r="AT132" s="89">
        <f>SUM(AT79:AT82)</f>
        <v>13.571428571428569</v>
      </c>
      <c r="AU132" s="91">
        <f>SUM(AU79:AU82)</f>
        <v>0.85714285714285698</v>
      </c>
      <c r="AV132" s="89">
        <f>SUM(AV79:AV82)</f>
        <v>0</v>
      </c>
      <c r="AW132" s="92">
        <f>SUM(AW79:AW82)</f>
        <v>0</v>
      </c>
      <c r="AY132" s="34">
        <f>AY79</f>
        <v>0.70833333333333293</v>
      </c>
      <c r="AZ132" s="90">
        <f t="shared" ref="AZ132:BF132" si="317">IF(SUM(AZ79:AZ82)&gt;0, SUM(AZ79:AZ82), NA())</f>
        <v>16</v>
      </c>
      <c r="BA132" s="89">
        <f t="shared" si="317"/>
        <v>9</v>
      </c>
      <c r="BB132" s="91">
        <f t="shared" si="317"/>
        <v>17</v>
      </c>
      <c r="BC132" s="89">
        <f t="shared" si="317"/>
        <v>17</v>
      </c>
      <c r="BD132" s="91">
        <f t="shared" si="317"/>
        <v>12</v>
      </c>
      <c r="BE132" s="89">
        <f t="shared" si="317"/>
        <v>15</v>
      </c>
      <c r="BF132" s="92">
        <f t="shared" si="317"/>
        <v>17</v>
      </c>
      <c r="BH132" s="34">
        <f>BH79</f>
        <v>0.70833333333333293</v>
      </c>
      <c r="BI132" s="93">
        <f t="shared" ref="BI132:BO132" si="318">IF(SUM(CM79:CM82)&lt;=0, NA(), SUM(CM79:CM82)/AZ132)</f>
        <v>27.131250000000001</v>
      </c>
      <c r="BJ132" s="94">
        <f t="shared" si="318"/>
        <v>27.588888888888889</v>
      </c>
      <c r="BK132" s="88">
        <f t="shared" si="318"/>
        <v>27.058823529411764</v>
      </c>
      <c r="BL132" s="94">
        <f t="shared" si="318"/>
        <v>25.21764705882353</v>
      </c>
      <c r="BM132" s="88">
        <f t="shared" si="318"/>
        <v>25</v>
      </c>
      <c r="BN132" s="94">
        <f t="shared" si="318"/>
        <v>25.9</v>
      </c>
      <c r="BO132" s="95">
        <f t="shared" si="318"/>
        <v>25.494117647058822</v>
      </c>
      <c r="BQ132" s="34">
        <f>BQ79</f>
        <v>0.70833333333333293</v>
      </c>
      <c r="BR132" s="93" t="str">
        <f t="shared" ref="BR132:BX132" si="319">IFERROR( SUM( BR79:BR82 ) / COUNTIF( BR79:BR82, "&gt;0" ), "")</f>
        <v/>
      </c>
      <c r="BS132" s="94" t="str">
        <f t="shared" si="319"/>
        <v/>
      </c>
      <c r="BT132" s="88" t="str">
        <f t="shared" si="319"/>
        <v/>
      </c>
      <c r="BU132" s="94" t="str">
        <f t="shared" si="319"/>
        <v/>
      </c>
      <c r="BV132" s="88" t="str">
        <f t="shared" si="319"/>
        <v/>
      </c>
      <c r="BW132" s="94" t="str">
        <f t="shared" si="319"/>
        <v/>
      </c>
      <c r="BX132" s="95" t="str">
        <f t="shared" si="319"/>
        <v/>
      </c>
      <c r="BZ132" s="41"/>
      <c r="CA132" s="327" t="e">
        <f t="shared" si="185"/>
        <v>#N/A</v>
      </c>
      <c r="CB132" s="124">
        <f t="shared" si="229"/>
        <v>30</v>
      </c>
      <c r="CD132" s="90">
        <f>SUM(CD79:CD82)</f>
        <v>6</v>
      </c>
      <c r="CE132" s="89">
        <f t="shared" ref="CE132:CJ132" si="320">SUM(CE79:CE82)</f>
        <v>2</v>
      </c>
      <c r="CF132" s="91">
        <f t="shared" si="320"/>
        <v>3</v>
      </c>
      <c r="CG132" s="89">
        <f t="shared" si="320"/>
        <v>2</v>
      </c>
      <c r="CH132" s="91">
        <f t="shared" si="320"/>
        <v>1</v>
      </c>
      <c r="CI132" s="89">
        <f t="shared" si="320"/>
        <v>2</v>
      </c>
      <c r="CJ132" s="92">
        <f t="shared" si="320"/>
        <v>2</v>
      </c>
      <c r="CK132" s="707">
        <f>IFERROR(AVERAGE(CK79:CK82), "")</f>
        <v>17.5</v>
      </c>
      <c r="CM132" s="88"/>
      <c r="CN132" s="88"/>
      <c r="CO132" s="88"/>
      <c r="CP132" s="88"/>
      <c r="CQ132" s="88"/>
      <c r="CR132" s="88"/>
      <c r="CS132" s="88"/>
      <c r="CY132" s="93">
        <f>SUM(CY79:CY82)</f>
        <v>0.4</v>
      </c>
      <c r="CZ132" s="94">
        <f>SUM(CZ79:CZ82)</f>
        <v>13.6</v>
      </c>
      <c r="DA132" s="88">
        <f>SUM(DA79:DA82)</f>
        <v>1.2</v>
      </c>
      <c r="DB132" s="94">
        <f>SUM(DB79:DB82)</f>
        <v>0</v>
      </c>
      <c r="DC132" s="95">
        <f>SUM(DC79:DC82)</f>
        <v>0</v>
      </c>
      <c r="DF132" s="93">
        <f t="shared" si="208"/>
        <v>37.5</v>
      </c>
      <c r="DG132" s="88">
        <f t="shared" si="209"/>
        <v>22.222222222222221</v>
      </c>
      <c r="DH132" s="88">
        <f t="shared" si="210"/>
        <v>17.647058823529413</v>
      </c>
      <c r="DI132" s="88">
        <f t="shared" si="211"/>
        <v>11.76470588235294</v>
      </c>
      <c r="DJ132" s="88">
        <f t="shared" si="212"/>
        <v>8.3333333333333321</v>
      </c>
      <c r="DK132" s="88">
        <f t="shared" si="213"/>
        <v>13.333333333333334</v>
      </c>
      <c r="DL132" s="95">
        <f t="shared" si="214"/>
        <v>11.76470588235294</v>
      </c>
      <c r="DN132" s="90">
        <f t="shared" ref="DN132:DT132" si="321">IF(SUM(DN79:DN82)&gt;0, SUM(DN79:DN82), NA())</f>
        <v>2</v>
      </c>
      <c r="DO132" s="89">
        <f t="shared" si="321"/>
        <v>1</v>
      </c>
      <c r="DP132" s="91" t="e">
        <f t="shared" si="321"/>
        <v>#N/A</v>
      </c>
      <c r="DQ132" s="89" t="e">
        <f t="shared" si="321"/>
        <v>#N/A</v>
      </c>
      <c r="DR132" s="91" t="e">
        <f t="shared" si="321"/>
        <v>#N/A</v>
      </c>
      <c r="DS132" s="89" t="e">
        <f t="shared" si="321"/>
        <v>#N/A</v>
      </c>
      <c r="DT132" s="92" t="e">
        <f t="shared" si="321"/>
        <v>#N/A</v>
      </c>
      <c r="DV132" s="90">
        <f t="shared" ref="DV132:EB132" si="322">IF(SUM(DV79:DV82)&gt;0, SUM(DV79:DV82), NA())</f>
        <v>4</v>
      </c>
      <c r="DW132" s="89">
        <f t="shared" si="322"/>
        <v>1</v>
      </c>
      <c r="DX132" s="91">
        <f t="shared" si="322"/>
        <v>3</v>
      </c>
      <c r="DY132" s="89">
        <f t="shared" si="322"/>
        <v>2</v>
      </c>
      <c r="DZ132" s="91">
        <f t="shared" si="322"/>
        <v>1</v>
      </c>
      <c r="EA132" s="89">
        <f t="shared" si="322"/>
        <v>2</v>
      </c>
      <c r="EB132" s="92">
        <f t="shared" si="322"/>
        <v>2</v>
      </c>
      <c r="ED132" s="714">
        <f t="shared" si="190"/>
        <v>0.125</v>
      </c>
      <c r="EE132" s="715">
        <f t="shared" si="191"/>
        <v>0.1111111111111111</v>
      </c>
      <c r="EF132" s="715" t="str">
        <f t="shared" si="192"/>
        <v/>
      </c>
      <c r="EG132" s="715" t="str">
        <f t="shared" si="193"/>
        <v/>
      </c>
      <c r="EH132" s="715" t="str">
        <f t="shared" si="194"/>
        <v/>
      </c>
      <c r="EI132" s="715" t="str">
        <f t="shared" si="195"/>
        <v/>
      </c>
      <c r="EJ132" s="716" t="str">
        <f t="shared" si="196"/>
        <v/>
      </c>
      <c r="EK132" s="721">
        <f t="shared" si="217"/>
        <v>14.563106796116504</v>
      </c>
      <c r="EL132" s="714">
        <f t="shared" si="218"/>
        <v>0.25</v>
      </c>
      <c r="EM132" s="715">
        <f t="shared" si="219"/>
        <v>0.1111111111111111</v>
      </c>
      <c r="EN132" s="715">
        <f t="shared" si="220"/>
        <v>0.17647058823529413</v>
      </c>
      <c r="EO132" s="715">
        <f t="shared" si="221"/>
        <v>0.11764705882352941</v>
      </c>
      <c r="EP132" s="715">
        <f t="shared" si="222"/>
        <v>8.3333333333333329E-2</v>
      </c>
      <c r="EQ132" s="715">
        <f t="shared" si="223"/>
        <v>0.13333333333333333</v>
      </c>
      <c r="ER132" s="716">
        <f t="shared" si="224"/>
        <v>0.11764705882352941</v>
      </c>
      <c r="ES132" s="721">
        <f t="shared" si="225"/>
        <v>2.912621359223301</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8</v>
      </c>
      <c r="AR133" s="34">
        <f>AR83</f>
        <v>0.74999999999999944</v>
      </c>
      <c r="AS133" s="103">
        <f>SUM(AS83:AS86)</f>
        <v>0.42857142857142855</v>
      </c>
      <c r="AT133" s="104">
        <f>SUM(AT83:AT86)</f>
        <v>9.7142857142857153</v>
      </c>
      <c r="AU133" s="105">
        <f>SUM(AU83:AU86)</f>
        <v>1.1428571428571428</v>
      </c>
      <c r="AV133" s="104">
        <f>SUM(AV83:AV86)</f>
        <v>0</v>
      </c>
      <c r="AW133" s="106">
        <f>SUM(AW83:AW86)</f>
        <v>0</v>
      </c>
      <c r="AY133" s="34">
        <f>AY83</f>
        <v>0.74999999999999944</v>
      </c>
      <c r="AZ133" s="103">
        <f t="shared" ref="AZ133:BF133" si="323">IF(SUM(AZ83:AZ86)&gt;0, SUM(AZ83:AZ86), NA())</f>
        <v>13</v>
      </c>
      <c r="BA133" s="104">
        <f t="shared" si="323"/>
        <v>17</v>
      </c>
      <c r="BB133" s="105">
        <f t="shared" si="323"/>
        <v>20</v>
      </c>
      <c r="BC133" s="104">
        <f t="shared" si="323"/>
        <v>11</v>
      </c>
      <c r="BD133" s="105">
        <f t="shared" si="323"/>
        <v>7</v>
      </c>
      <c r="BE133" s="104">
        <f t="shared" si="323"/>
        <v>1</v>
      </c>
      <c r="BF133" s="106">
        <f t="shared" si="323"/>
        <v>10</v>
      </c>
      <c r="BH133" s="34">
        <f>BH83</f>
        <v>0.74999999999999944</v>
      </c>
      <c r="BI133" s="107">
        <f t="shared" ref="BI133:BO133" si="324">IF(SUM(CM83:CM86)&lt;=0, NA(), SUM(CM83:CM86)/AZ133)</f>
        <v>25.792307692307688</v>
      </c>
      <c r="BJ133" s="108">
        <f t="shared" si="324"/>
        <v>26.752941176470593</v>
      </c>
      <c r="BK133" s="109">
        <f t="shared" si="324"/>
        <v>25.2</v>
      </c>
      <c r="BL133" s="108">
        <f t="shared" si="324"/>
        <v>26.84545454545454</v>
      </c>
      <c r="BM133" s="109">
        <f t="shared" si="324"/>
        <v>23.099999999999998</v>
      </c>
      <c r="BN133" s="108">
        <f t="shared" si="324"/>
        <v>26.6</v>
      </c>
      <c r="BO133" s="110">
        <f t="shared" si="324"/>
        <v>26.49</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30</v>
      </c>
      <c r="CD133" s="103">
        <f>SUM(CD83:CD86)</f>
        <v>0</v>
      </c>
      <c r="CE133" s="104">
        <f t="shared" ref="CE133:CJ133" si="326">SUM(CE83:CE86)</f>
        <v>4</v>
      </c>
      <c r="CF133" s="105">
        <f t="shared" si="326"/>
        <v>4</v>
      </c>
      <c r="CG133" s="104">
        <f t="shared" si="326"/>
        <v>3</v>
      </c>
      <c r="CH133" s="105">
        <f t="shared" si="326"/>
        <v>0</v>
      </c>
      <c r="CI133" s="104">
        <f t="shared" si="326"/>
        <v>0</v>
      </c>
      <c r="CJ133" s="106">
        <f t="shared" si="326"/>
        <v>1</v>
      </c>
      <c r="CK133" s="707">
        <f>IFERROR(AVERAGE(CK83:CK86), "")</f>
        <v>14.907600027737328</v>
      </c>
      <c r="CM133" s="88"/>
      <c r="CN133" s="88"/>
      <c r="CO133" s="88"/>
      <c r="CP133" s="88"/>
      <c r="CQ133" s="88"/>
      <c r="CR133" s="88"/>
      <c r="CS133" s="88"/>
      <c r="CY133" s="107">
        <f>SUM(CY83:CY86)</f>
        <v>0.60000000000000009</v>
      </c>
      <c r="CZ133" s="108">
        <f>SUM(CZ83:CZ86)</f>
        <v>12.2</v>
      </c>
      <c r="DA133" s="109">
        <f>SUM(DA83:DA86)</f>
        <v>1.4000000000000001</v>
      </c>
      <c r="DB133" s="108">
        <f>SUM(DB83:DB86)</f>
        <v>0</v>
      </c>
      <c r="DC133" s="110">
        <f>SUM(DC83:DC86)</f>
        <v>0</v>
      </c>
      <c r="DF133" s="93">
        <f t="shared" si="208"/>
        <v>0</v>
      </c>
      <c r="DG133" s="88">
        <f t="shared" si="209"/>
        <v>23.52941176470588</v>
      </c>
      <c r="DH133" s="88">
        <f t="shared" si="210"/>
        <v>20</v>
      </c>
      <c r="DI133" s="88">
        <f t="shared" si="211"/>
        <v>27.27272727272727</v>
      </c>
      <c r="DJ133" s="88">
        <f t="shared" si="212"/>
        <v>0</v>
      </c>
      <c r="DK133" s="88">
        <f t="shared" si="213"/>
        <v>0</v>
      </c>
      <c r="DL133" s="95">
        <f t="shared" si="214"/>
        <v>10</v>
      </c>
      <c r="DN133" s="103" t="e">
        <f t="shared" ref="DN133:DT133" si="327">IF(SUM(DN83:DN86)&gt;0, SUM(DN83:DN86), NA())</f>
        <v>#N/A</v>
      </c>
      <c r="DO133" s="104">
        <f t="shared" si="327"/>
        <v>1</v>
      </c>
      <c r="DP133" s="105">
        <f t="shared" si="327"/>
        <v>1</v>
      </c>
      <c r="DQ133" s="104">
        <f t="shared" si="327"/>
        <v>1</v>
      </c>
      <c r="DR133" s="105" t="e">
        <f t="shared" si="327"/>
        <v>#N/A</v>
      </c>
      <c r="DS133" s="104" t="e">
        <f t="shared" si="327"/>
        <v>#N/A</v>
      </c>
      <c r="DT133" s="106" t="e">
        <f t="shared" si="327"/>
        <v>#N/A</v>
      </c>
      <c r="DV133" s="103" t="e">
        <f t="shared" ref="DV133:EB133" si="328">IF(SUM(DV83:DV86)&gt;0, SUM(DV83:DV86), NA())</f>
        <v>#N/A</v>
      </c>
      <c r="DW133" s="104">
        <f t="shared" si="328"/>
        <v>3</v>
      </c>
      <c r="DX133" s="105">
        <f t="shared" si="328"/>
        <v>3</v>
      </c>
      <c r="DY133" s="104">
        <f t="shared" si="328"/>
        <v>2</v>
      </c>
      <c r="DZ133" s="105" t="e">
        <f t="shared" si="328"/>
        <v>#N/A</v>
      </c>
      <c r="EA133" s="104" t="e">
        <f t="shared" si="328"/>
        <v>#N/A</v>
      </c>
      <c r="EB133" s="106">
        <f t="shared" si="328"/>
        <v>1</v>
      </c>
      <c r="ED133" s="714" t="str">
        <f t="shared" si="190"/>
        <v/>
      </c>
      <c r="EE133" s="715">
        <f t="shared" si="191"/>
        <v>5.8823529411764705E-2</v>
      </c>
      <c r="EF133" s="715">
        <f t="shared" si="192"/>
        <v>0.05</v>
      </c>
      <c r="EG133" s="715">
        <f t="shared" si="193"/>
        <v>9.0909090909090912E-2</v>
      </c>
      <c r="EH133" s="715" t="str">
        <f t="shared" si="194"/>
        <v/>
      </c>
      <c r="EI133" s="715" t="str">
        <f t="shared" si="195"/>
        <v/>
      </c>
      <c r="EJ133" s="716" t="str">
        <f t="shared" si="196"/>
        <v/>
      </c>
      <c r="EK133" s="721">
        <f t="shared" si="217"/>
        <v>11.39240506329114</v>
      </c>
      <c r="EL133" s="714" t="str">
        <f t="shared" si="218"/>
        <v/>
      </c>
      <c r="EM133" s="715">
        <f t="shared" si="219"/>
        <v>0.17647058823529413</v>
      </c>
      <c r="EN133" s="715">
        <f t="shared" si="220"/>
        <v>0.15</v>
      </c>
      <c r="EO133" s="715">
        <f t="shared" si="221"/>
        <v>0.18181818181818182</v>
      </c>
      <c r="EP133" s="715" t="str">
        <f t="shared" si="222"/>
        <v/>
      </c>
      <c r="EQ133" s="715" t="str">
        <f t="shared" si="223"/>
        <v/>
      </c>
      <c r="ER133" s="716">
        <f t="shared" si="224"/>
        <v>0.1</v>
      </c>
      <c r="ES133" s="721">
        <f t="shared" si="225"/>
        <v>3.79746835443038</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5</v>
      </c>
      <c r="AR134" s="34">
        <f>AR87</f>
        <v>0.79166666666666596</v>
      </c>
      <c r="AS134" s="90">
        <f>SUM(AS87:AS90)</f>
        <v>0</v>
      </c>
      <c r="AT134" s="89">
        <f>SUM(AT87:AT90)</f>
        <v>5.7142857142857144</v>
      </c>
      <c r="AU134" s="91">
        <f>SUM(AU87:AU90)</f>
        <v>0.71428571428571419</v>
      </c>
      <c r="AV134" s="89">
        <f>SUM(AV87:AV90)</f>
        <v>0</v>
      </c>
      <c r="AW134" s="92">
        <f>SUM(AW87:AW90)</f>
        <v>0</v>
      </c>
      <c r="AY134" s="34">
        <f>AY87</f>
        <v>0.79166666666666596</v>
      </c>
      <c r="AZ134" s="90">
        <f t="shared" ref="AZ134:BF134" si="329">IF(SUM(AZ87:AZ90)&gt;0, SUM(AZ87:AZ90), NA())</f>
        <v>8</v>
      </c>
      <c r="BA134" s="89">
        <f t="shared" si="329"/>
        <v>5</v>
      </c>
      <c r="BB134" s="91">
        <f t="shared" si="329"/>
        <v>9</v>
      </c>
      <c r="BC134" s="89">
        <f t="shared" si="329"/>
        <v>8</v>
      </c>
      <c r="BD134" s="91">
        <f t="shared" si="329"/>
        <v>4</v>
      </c>
      <c r="BE134" s="89">
        <f t="shared" si="329"/>
        <v>7</v>
      </c>
      <c r="BF134" s="92">
        <f t="shared" si="329"/>
        <v>4</v>
      </c>
      <c r="BH134" s="34">
        <f>BH87</f>
        <v>0.79166666666666596</v>
      </c>
      <c r="BI134" s="93">
        <f t="shared" ref="BI134:BO134" si="330">IF(SUM(CM87:CM90)&lt;=0, NA(), SUM(CM87:CM90)/AZ134)</f>
        <v>25.487500000000004</v>
      </c>
      <c r="BJ134" s="94">
        <f t="shared" si="330"/>
        <v>27.320000000000004</v>
      </c>
      <c r="BK134" s="88">
        <f t="shared" si="330"/>
        <v>27.155555555555555</v>
      </c>
      <c r="BL134" s="94">
        <f t="shared" si="330"/>
        <v>27.1</v>
      </c>
      <c r="BM134" s="88">
        <f t="shared" si="330"/>
        <v>31.3</v>
      </c>
      <c r="BN134" s="94">
        <f t="shared" si="330"/>
        <v>32.799999999999997</v>
      </c>
      <c r="BO134" s="95">
        <f t="shared" si="330"/>
        <v>26.45</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30</v>
      </c>
      <c r="CD134" s="90">
        <f>SUM(CD87:CD90)</f>
        <v>2</v>
      </c>
      <c r="CE134" s="89">
        <f t="shared" ref="CE134:CJ134" si="332">SUM(CE87:CE90)</f>
        <v>1</v>
      </c>
      <c r="CF134" s="91">
        <f t="shared" si="332"/>
        <v>2</v>
      </c>
      <c r="CG134" s="89">
        <f t="shared" si="332"/>
        <v>1</v>
      </c>
      <c r="CH134" s="91">
        <f t="shared" si="332"/>
        <v>2</v>
      </c>
      <c r="CI134" s="89">
        <f t="shared" si="332"/>
        <v>3</v>
      </c>
      <c r="CJ134" s="92">
        <f t="shared" si="332"/>
        <v>1</v>
      </c>
      <c r="CK134" s="707">
        <f>IFERROR(AVERAGE(CK87:CK90), "")</f>
        <v>32.083333333333336</v>
      </c>
      <c r="CM134" s="88"/>
      <c r="CN134" s="88"/>
      <c r="CO134" s="88"/>
      <c r="CP134" s="88"/>
      <c r="CQ134" s="88"/>
      <c r="CR134" s="88"/>
      <c r="CS134" s="88"/>
      <c r="CY134" s="93">
        <f>SUM(CY87:CY90)</f>
        <v>0</v>
      </c>
      <c r="CZ134" s="94">
        <f>SUM(CZ87:CZ90)</f>
        <v>6</v>
      </c>
      <c r="DA134" s="88">
        <f>SUM(DA87:DA90)</f>
        <v>0.8</v>
      </c>
      <c r="DB134" s="94">
        <f>SUM(DB87:DB90)</f>
        <v>0</v>
      </c>
      <c r="DC134" s="95">
        <f>SUM(DC87:DC90)</f>
        <v>0</v>
      </c>
      <c r="DF134" s="93">
        <f t="shared" si="208"/>
        <v>25</v>
      </c>
      <c r="DG134" s="88">
        <f t="shared" si="209"/>
        <v>20</v>
      </c>
      <c r="DH134" s="88">
        <f t="shared" si="210"/>
        <v>22.222222222222221</v>
      </c>
      <c r="DI134" s="88">
        <f t="shared" si="211"/>
        <v>12.5</v>
      </c>
      <c r="DJ134" s="88">
        <f t="shared" si="212"/>
        <v>50</v>
      </c>
      <c r="DK134" s="88">
        <f t="shared" si="213"/>
        <v>42.857142857142854</v>
      </c>
      <c r="DL134" s="95">
        <f t="shared" si="214"/>
        <v>25</v>
      </c>
      <c r="DN134" s="90" t="e">
        <f t="shared" ref="DN134:DT134" si="333">IF(SUM(DN87:DN90)&gt;0, SUM(DN87:DN90), NA())</f>
        <v>#N/A</v>
      </c>
      <c r="DO134" s="89" t="e">
        <f t="shared" si="333"/>
        <v>#N/A</v>
      </c>
      <c r="DP134" s="91">
        <f t="shared" si="333"/>
        <v>1</v>
      </c>
      <c r="DQ134" s="89" t="e">
        <f t="shared" si="333"/>
        <v>#N/A</v>
      </c>
      <c r="DR134" s="91">
        <f t="shared" si="333"/>
        <v>2</v>
      </c>
      <c r="DS134" s="89">
        <f t="shared" si="333"/>
        <v>3</v>
      </c>
      <c r="DT134" s="92" t="e">
        <f t="shared" si="333"/>
        <v>#N/A</v>
      </c>
      <c r="DV134" s="90">
        <f t="shared" ref="DV134:EB134" si="334">IF(SUM(DV87:DV90)&gt;0, SUM(DV87:DV90), NA())</f>
        <v>2</v>
      </c>
      <c r="DW134" s="89">
        <f t="shared" si="334"/>
        <v>1</v>
      </c>
      <c r="DX134" s="91">
        <f t="shared" si="334"/>
        <v>1</v>
      </c>
      <c r="DY134" s="89">
        <f t="shared" si="334"/>
        <v>1</v>
      </c>
      <c r="DZ134" s="91" t="e">
        <f t="shared" si="334"/>
        <v>#N/A</v>
      </c>
      <c r="EA134" s="89" t="e">
        <f t="shared" si="334"/>
        <v>#N/A</v>
      </c>
      <c r="EB134" s="92">
        <f t="shared" si="334"/>
        <v>1</v>
      </c>
      <c r="ED134" s="714" t="str">
        <f t="shared" si="190"/>
        <v/>
      </c>
      <c r="EE134" s="715" t="str">
        <f t="shared" si="191"/>
        <v/>
      </c>
      <c r="EF134" s="715">
        <f t="shared" si="192"/>
        <v>0.1111111111111111</v>
      </c>
      <c r="EG134" s="715" t="str">
        <f t="shared" si="193"/>
        <v/>
      </c>
      <c r="EH134" s="715">
        <f t="shared" si="194"/>
        <v>0.5</v>
      </c>
      <c r="EI134" s="715">
        <f t="shared" si="195"/>
        <v>0.42857142857142855</v>
      </c>
      <c r="EJ134" s="716" t="str">
        <f t="shared" si="196"/>
        <v/>
      </c>
      <c r="EK134" s="721">
        <f t="shared" si="217"/>
        <v>13.333333333333334</v>
      </c>
      <c r="EL134" s="714">
        <f t="shared" si="218"/>
        <v>0.25</v>
      </c>
      <c r="EM134" s="715">
        <f t="shared" si="219"/>
        <v>0.2</v>
      </c>
      <c r="EN134" s="715">
        <f t="shared" si="220"/>
        <v>0.1111111111111111</v>
      </c>
      <c r="EO134" s="715">
        <f t="shared" si="221"/>
        <v>0.125</v>
      </c>
      <c r="EP134" s="715" t="str">
        <f t="shared" si="222"/>
        <v/>
      </c>
      <c r="EQ134" s="715" t="str">
        <f t="shared" si="223"/>
        <v/>
      </c>
      <c r="ER134" s="716">
        <f t="shared" si="224"/>
        <v>0.25</v>
      </c>
      <c r="ES134" s="721">
        <f t="shared" si="225"/>
        <v>13.333333333333334</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0.2857142857142857</v>
      </c>
      <c r="AT135" s="89">
        <f>SUM(AT91:AT94)</f>
        <v>3.714285714285714</v>
      </c>
      <c r="AU135" s="91">
        <f>SUM(AU91:AU94)</f>
        <v>0.2857142857142857</v>
      </c>
      <c r="AV135" s="89">
        <f>SUM(AV91:AV94)</f>
        <v>0</v>
      </c>
      <c r="AW135" s="92">
        <f>SUM(AW91:AW94)</f>
        <v>0</v>
      </c>
      <c r="AY135" s="34">
        <f>AY91</f>
        <v>0.83333333333333248</v>
      </c>
      <c r="AZ135" s="90">
        <f t="shared" ref="AZ135:BF135" si="335">IF(SUM(AZ91:AZ94)&gt;0, SUM(AZ91:AZ94), NA())</f>
        <v>7</v>
      </c>
      <c r="BA135" s="89">
        <f t="shared" si="335"/>
        <v>4</v>
      </c>
      <c r="BB135" s="91">
        <f t="shared" si="335"/>
        <v>3</v>
      </c>
      <c r="BC135" s="89">
        <f t="shared" si="335"/>
        <v>3</v>
      </c>
      <c r="BD135" s="91">
        <f t="shared" si="335"/>
        <v>4</v>
      </c>
      <c r="BE135" s="89">
        <f t="shared" si="335"/>
        <v>5</v>
      </c>
      <c r="BF135" s="92">
        <f t="shared" si="335"/>
        <v>4</v>
      </c>
      <c r="BH135" s="34">
        <f>BH91</f>
        <v>0.83333333333333248</v>
      </c>
      <c r="BI135" s="93">
        <f t="shared" ref="BI135:BO135" si="336">IF(SUM(CM91:CM94)&lt;=0, NA(), SUM(CM91:CM94)/AZ135)</f>
        <v>20.62857142857143</v>
      </c>
      <c r="BJ135" s="94">
        <f t="shared" si="336"/>
        <v>25.15</v>
      </c>
      <c r="BK135" s="88">
        <f t="shared" si="336"/>
        <v>27.466666666666669</v>
      </c>
      <c r="BL135" s="94">
        <f t="shared" si="336"/>
        <v>30.833333333333332</v>
      </c>
      <c r="BM135" s="88">
        <f t="shared" si="336"/>
        <v>23.4</v>
      </c>
      <c r="BN135" s="94">
        <f t="shared" si="336"/>
        <v>24.240000000000002</v>
      </c>
      <c r="BO135" s="95">
        <f t="shared" si="336"/>
        <v>21.85</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30</v>
      </c>
      <c r="CD135" s="90">
        <f>SUM(CD91:CD94)</f>
        <v>0</v>
      </c>
      <c r="CE135" s="89">
        <f t="shared" ref="CE135:CJ135" si="338">SUM(CE91:CE94)</f>
        <v>0</v>
      </c>
      <c r="CF135" s="91">
        <f t="shared" si="338"/>
        <v>1</v>
      </c>
      <c r="CG135" s="89">
        <f t="shared" si="338"/>
        <v>1</v>
      </c>
      <c r="CH135" s="91">
        <f t="shared" si="338"/>
        <v>0</v>
      </c>
      <c r="CI135" s="89">
        <f t="shared" si="338"/>
        <v>0</v>
      </c>
      <c r="CJ135" s="92">
        <f t="shared" si="338"/>
        <v>0</v>
      </c>
      <c r="CK135" s="707">
        <f>IFERROR(AVERAGE(CK91:CK94), "")</f>
        <v>4.1666666666666661</v>
      </c>
      <c r="CM135" s="88"/>
      <c r="CN135" s="88"/>
      <c r="CO135" s="88"/>
      <c r="CP135" s="88"/>
      <c r="CQ135" s="88"/>
      <c r="CR135" s="88"/>
      <c r="CS135" s="88"/>
      <c r="CY135" s="93">
        <f>SUM(CY91:CY94)</f>
        <v>0.4</v>
      </c>
      <c r="CZ135" s="94">
        <f>SUM(CZ91:CZ94)</f>
        <v>3.6</v>
      </c>
      <c r="DA135" s="88">
        <f>SUM(DA91:DA94)</f>
        <v>0.2</v>
      </c>
      <c r="DB135" s="94">
        <f>SUM(DB91:DB94)</f>
        <v>0</v>
      </c>
      <c r="DC135" s="95">
        <f>SUM(DC91:DC94)</f>
        <v>0</v>
      </c>
      <c r="DF135" s="93">
        <f t="shared" si="208"/>
        <v>0</v>
      </c>
      <c r="DG135" s="88">
        <f t="shared" si="209"/>
        <v>0</v>
      </c>
      <c r="DH135" s="88">
        <f t="shared" si="210"/>
        <v>33.333333333333329</v>
      </c>
      <c r="DI135" s="88">
        <f t="shared" si="211"/>
        <v>33.333333333333329</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f t="shared" si="339"/>
        <v>1</v>
      </c>
      <c r="DR135" s="91" t="e">
        <f t="shared" si="339"/>
        <v>#N/A</v>
      </c>
      <c r="DS135" s="89" t="e">
        <f t="shared" si="339"/>
        <v>#N/A</v>
      </c>
      <c r="DT135" s="92" t="e">
        <f t="shared" si="339"/>
        <v>#N/A</v>
      </c>
      <c r="DV135" s="90" t="e">
        <f t="shared" ref="DV135:EB135" si="340">IF(SUM(DV91:DV94)&gt;0, SUM(DV91:DV94), NA())</f>
        <v>#N/A</v>
      </c>
      <c r="DW135" s="89" t="e">
        <f t="shared" si="340"/>
        <v>#N/A</v>
      </c>
      <c r="DX135" s="91">
        <f t="shared" si="340"/>
        <v>1</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f t="shared" si="193"/>
        <v>0.33333333333333331</v>
      </c>
      <c r="EH135" s="715" t="str">
        <f t="shared" si="194"/>
        <v/>
      </c>
      <c r="EI135" s="715" t="str">
        <f t="shared" si="195"/>
        <v/>
      </c>
      <c r="EJ135" s="716" t="str">
        <f t="shared" si="196"/>
        <v/>
      </c>
      <c r="EK135" s="721">
        <f t="shared" si="217"/>
        <v>3.3333333333333335</v>
      </c>
      <c r="EL135" s="714" t="str">
        <f t="shared" si="218"/>
        <v/>
      </c>
      <c r="EM135" s="715" t="str">
        <f t="shared" si="219"/>
        <v/>
      </c>
      <c r="EN135" s="715">
        <f t="shared" si="220"/>
        <v>0.33333333333333331</v>
      </c>
      <c r="EO135" s="715" t="str">
        <f t="shared" si="221"/>
        <v/>
      </c>
      <c r="EP135" s="715" t="str">
        <f t="shared" si="222"/>
        <v/>
      </c>
      <c r="EQ135" s="715" t="str">
        <f t="shared" si="223"/>
        <v/>
      </c>
      <c r="ER135" s="716" t="str">
        <f t="shared" si="224"/>
        <v/>
      </c>
      <c r="ES135" s="721">
        <f t="shared" si="225"/>
        <v>3.3333333333333335</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34.9</v>
      </c>
      <c r="AD136" s="149" t="s">
        <v>24</v>
      </c>
      <c r="AE136" s="148">
        <v>1</v>
      </c>
      <c r="AF136" s="149">
        <v>100</v>
      </c>
      <c r="AG136" s="148">
        <v>0</v>
      </c>
      <c r="AH136" s="149">
        <v>0</v>
      </c>
      <c r="AI136" s="148">
        <v>0</v>
      </c>
      <c r="AJ136" s="501">
        <v>0</v>
      </c>
      <c r="AP136" s="89">
        <f>SUM(AP95:AP98)</f>
        <v>0</v>
      </c>
      <c r="AR136" s="34">
        <f>AR95</f>
        <v>0.874999999999999</v>
      </c>
      <c r="AS136" s="90">
        <f>SUM(AS95:AS98)</f>
        <v>0</v>
      </c>
      <c r="AT136" s="89">
        <f>SUM(AT95:AT98)</f>
        <v>4.1428571428571423</v>
      </c>
      <c r="AU136" s="91">
        <f>SUM(AU95:AU98)</f>
        <v>0</v>
      </c>
      <c r="AV136" s="89">
        <f>SUM(AV95:AV98)</f>
        <v>0</v>
      </c>
      <c r="AW136" s="92">
        <f>SUM(AW95:AW98)</f>
        <v>0</v>
      </c>
      <c r="AY136" s="34">
        <f>AY95</f>
        <v>0.874999999999999</v>
      </c>
      <c r="AZ136" s="90">
        <f t="shared" ref="AZ136:BF136" si="341">IF(SUM(AZ95:AZ98)&gt;0, SUM(AZ95:AZ98), NA())</f>
        <v>4</v>
      </c>
      <c r="BA136" s="89">
        <f t="shared" si="341"/>
        <v>4</v>
      </c>
      <c r="BB136" s="91">
        <f t="shared" si="341"/>
        <v>5</v>
      </c>
      <c r="BC136" s="89">
        <f t="shared" si="341"/>
        <v>5</v>
      </c>
      <c r="BD136" s="91">
        <f t="shared" si="341"/>
        <v>5</v>
      </c>
      <c r="BE136" s="89">
        <f t="shared" si="341"/>
        <v>2</v>
      </c>
      <c r="BF136" s="92">
        <f t="shared" si="341"/>
        <v>4</v>
      </c>
      <c r="BH136" s="34">
        <f>BH95</f>
        <v>0.874999999999999</v>
      </c>
      <c r="BI136" s="93">
        <f t="shared" ref="BI136:BO136" si="342">IF(SUM(CM95:CM98)&lt;=0, NA(), SUM(CM95:CM98)/AZ136)</f>
        <v>27.6</v>
      </c>
      <c r="BJ136" s="94">
        <f t="shared" si="342"/>
        <v>26.6</v>
      </c>
      <c r="BK136" s="88">
        <f t="shared" si="342"/>
        <v>27.26</v>
      </c>
      <c r="BL136" s="94">
        <f t="shared" si="342"/>
        <v>25.060000000000002</v>
      </c>
      <c r="BM136" s="88">
        <f t="shared" si="342"/>
        <v>25.58</v>
      </c>
      <c r="BN136" s="94">
        <f t="shared" si="342"/>
        <v>32.6</v>
      </c>
      <c r="BO136" s="95">
        <f t="shared" si="342"/>
        <v>28.6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30</v>
      </c>
      <c r="CD136" s="90">
        <f>SUM(CD95:CD98)</f>
        <v>1</v>
      </c>
      <c r="CE136" s="89">
        <f t="shared" ref="CE136:CJ136" si="344">SUM(CE95:CE98)</f>
        <v>1</v>
      </c>
      <c r="CF136" s="91">
        <f t="shared" si="344"/>
        <v>1</v>
      </c>
      <c r="CG136" s="89">
        <f t="shared" si="344"/>
        <v>0</v>
      </c>
      <c r="CH136" s="91">
        <f t="shared" si="344"/>
        <v>0</v>
      </c>
      <c r="CI136" s="89">
        <f t="shared" si="344"/>
        <v>2</v>
      </c>
      <c r="CJ136" s="92">
        <f t="shared" si="344"/>
        <v>2</v>
      </c>
      <c r="CK136" s="707">
        <f>IFERROR(AVERAGE(CK95:CK98), "")</f>
        <v>22.916666666666664</v>
      </c>
      <c r="CM136" s="88"/>
      <c r="CN136" s="88"/>
      <c r="CO136" s="88"/>
      <c r="CP136" s="88"/>
      <c r="CQ136" s="88"/>
      <c r="CR136" s="88"/>
      <c r="CS136" s="88"/>
      <c r="CY136" s="93">
        <f>SUM(CY95:CY98)</f>
        <v>0</v>
      </c>
      <c r="CZ136" s="94">
        <f>SUM(CZ95:CZ98)</f>
        <v>4.4000000000000004</v>
      </c>
      <c r="DA136" s="88">
        <f>SUM(DA95:DA98)</f>
        <v>0</v>
      </c>
      <c r="DB136" s="94">
        <f>SUM(DB95:DB98)</f>
        <v>0</v>
      </c>
      <c r="DC136" s="95">
        <f>SUM(DC95:DC98)</f>
        <v>0</v>
      </c>
      <c r="DF136" s="93">
        <f t="shared" si="208"/>
        <v>25</v>
      </c>
      <c r="DG136" s="88">
        <f t="shared" si="209"/>
        <v>25</v>
      </c>
      <c r="DH136" s="88">
        <f t="shared" si="210"/>
        <v>20</v>
      </c>
      <c r="DI136" s="88">
        <f t="shared" si="211"/>
        <v>0</v>
      </c>
      <c r="DJ136" s="88">
        <f t="shared" si="212"/>
        <v>0</v>
      </c>
      <c r="DK136" s="88">
        <f t="shared" si="213"/>
        <v>100</v>
      </c>
      <c r="DL136" s="95">
        <f t="shared" si="214"/>
        <v>50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1</v>
      </c>
      <c r="DX136" s="91">
        <f t="shared" si="346"/>
        <v>1</v>
      </c>
      <c r="DY136" s="89" t="e">
        <f t="shared" si="346"/>
        <v>#N/A</v>
      </c>
      <c r="DZ136" s="91" t="e">
        <f t="shared" si="346"/>
        <v>#N/A</v>
      </c>
      <c r="EA136" s="89">
        <f t="shared" si="346"/>
        <v>2</v>
      </c>
      <c r="EB136" s="92">
        <f t="shared" si="346"/>
        <v>2</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24.137931034482758</v>
      </c>
      <c r="EL136" s="714">
        <f t="shared" si="218"/>
        <v>0.25</v>
      </c>
      <c r="EM136" s="715">
        <f t="shared" si="219"/>
        <v>0.25</v>
      </c>
      <c r="EN136" s="715">
        <f t="shared" si="220"/>
        <v>0.2</v>
      </c>
      <c r="EO136" s="715" t="str">
        <f t="shared" si="221"/>
        <v/>
      </c>
      <c r="EP136" s="715" t="str">
        <f t="shared" si="222"/>
        <v/>
      </c>
      <c r="EQ136" s="715">
        <f t="shared" si="223"/>
        <v>1</v>
      </c>
      <c r="ER136" s="716">
        <f t="shared" si="224"/>
        <v>0.5</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0.14285714285714285</v>
      </c>
      <c r="AT137" s="89">
        <f>SUM(AT99:AT102)</f>
        <v>2.285714285714286</v>
      </c>
      <c r="AU137" s="91">
        <f>SUM(AU99:AU102)</f>
        <v>0.14285714285714285</v>
      </c>
      <c r="AV137" s="89">
        <f>SUM(AV99:AV102)</f>
        <v>0</v>
      </c>
      <c r="AW137" s="92">
        <f>SUM(AW99:AW102)</f>
        <v>0</v>
      </c>
      <c r="AY137" s="34">
        <f>AY99</f>
        <v>0.91666666666666552</v>
      </c>
      <c r="AZ137" s="90">
        <f t="shared" ref="AZ137:BF137" si="347">IF(SUM(AZ99:AZ102)&gt;0, SUM(AZ99:AZ102), NA())</f>
        <v>1</v>
      </c>
      <c r="BA137" s="89">
        <f t="shared" si="347"/>
        <v>4</v>
      </c>
      <c r="BB137" s="91">
        <f t="shared" si="347"/>
        <v>6</v>
      </c>
      <c r="BC137" s="89">
        <f t="shared" si="347"/>
        <v>1</v>
      </c>
      <c r="BD137" s="91">
        <f t="shared" si="347"/>
        <v>4</v>
      </c>
      <c r="BE137" s="89">
        <f t="shared" si="347"/>
        <v>2</v>
      </c>
      <c r="BF137" s="92" t="e">
        <f t="shared" si="347"/>
        <v>#N/A</v>
      </c>
      <c r="BH137" s="34">
        <f>BH99</f>
        <v>0.91666666666666552</v>
      </c>
      <c r="BI137" s="93">
        <f t="shared" ref="BI137:BO137" si="348">IF(SUM(CM99:CM102)&lt;=0, NA(), SUM(CM99:CM102)/AZ137)</f>
        <v>25.7</v>
      </c>
      <c r="BJ137" s="94">
        <f t="shared" si="348"/>
        <v>22.95</v>
      </c>
      <c r="BK137" s="88">
        <f t="shared" si="348"/>
        <v>26.3</v>
      </c>
      <c r="BL137" s="94">
        <f t="shared" si="348"/>
        <v>27.2</v>
      </c>
      <c r="BM137" s="88">
        <f t="shared" si="348"/>
        <v>23.35</v>
      </c>
      <c r="BN137" s="94">
        <f t="shared" si="348"/>
        <v>30.6</v>
      </c>
      <c r="BO137" s="95" t="e">
        <f t="shared" si="348"/>
        <v>#N/A</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30</v>
      </c>
      <c r="CD137" s="90">
        <f>SUM(CD99:CD102)</f>
        <v>0</v>
      </c>
      <c r="CE137" s="89">
        <f t="shared" ref="CE137:CJ137" si="350">SUM(CE99:CE102)</f>
        <v>0</v>
      </c>
      <c r="CF137" s="91">
        <f t="shared" si="350"/>
        <v>1</v>
      </c>
      <c r="CG137" s="89">
        <f t="shared" si="350"/>
        <v>0</v>
      </c>
      <c r="CH137" s="91">
        <f t="shared" si="350"/>
        <v>0</v>
      </c>
      <c r="CI137" s="89">
        <f t="shared" si="350"/>
        <v>1</v>
      </c>
      <c r="CJ137" s="92">
        <f t="shared" si="350"/>
        <v>0</v>
      </c>
      <c r="CK137" s="707">
        <f>IFERROR(AVERAGE(CK99:CK102), "")</f>
        <v>10</v>
      </c>
      <c r="CM137" s="88"/>
      <c r="CN137" s="88"/>
      <c r="CO137" s="88"/>
      <c r="CP137" s="88"/>
      <c r="CQ137" s="88"/>
      <c r="CR137" s="88"/>
      <c r="CS137" s="88"/>
      <c r="CY137" s="93">
        <f>SUM(CY99:CY102)</f>
        <v>0.2</v>
      </c>
      <c r="CZ137" s="94">
        <f>SUM(CZ99:CZ102)</f>
        <v>2.2000000000000002</v>
      </c>
      <c r="DA137" s="88">
        <f>SUM(DA99:DA102)</f>
        <v>0</v>
      </c>
      <c r="DB137" s="94">
        <f>SUM(DB99:DB102)</f>
        <v>0</v>
      </c>
      <c r="DC137" s="95">
        <f>SUM(DC99:DC102)</f>
        <v>0</v>
      </c>
      <c r="DF137" s="93">
        <f t="shared" si="208"/>
        <v>0</v>
      </c>
      <c r="DG137" s="88">
        <f t="shared" si="209"/>
        <v>0</v>
      </c>
      <c r="DH137" s="88">
        <f t="shared" si="210"/>
        <v>16.666666666666664</v>
      </c>
      <c r="DI137" s="88">
        <f t="shared" si="211"/>
        <v>0</v>
      </c>
      <c r="DJ137" s="88">
        <f t="shared" si="212"/>
        <v>0</v>
      </c>
      <c r="DK137" s="88">
        <f t="shared" si="213"/>
        <v>50</v>
      </c>
      <c r="DL137" s="95" t="e">
        <f t="shared" si="214"/>
        <v>#N/A</v>
      </c>
      <c r="DN137" s="90" t="e">
        <f t="shared" ref="DN137:DT137" si="351">IF(SUM(DN99:DN102)&gt;0, SUM(DN99:DN102), NA())</f>
        <v>#N/A</v>
      </c>
      <c r="DO137" s="89" t="e">
        <f t="shared" si="351"/>
        <v>#N/A</v>
      </c>
      <c r="DP137" s="91" t="e">
        <f t="shared" si="351"/>
        <v>#N/A</v>
      </c>
      <c r="DQ137" s="89" t="e">
        <f t="shared" si="351"/>
        <v>#N/A</v>
      </c>
      <c r="DR137" s="91" t="e">
        <f t="shared" si="351"/>
        <v>#N/A</v>
      </c>
      <c r="DS137" s="89">
        <f t="shared" si="351"/>
        <v>1</v>
      </c>
      <c r="DT137" s="92" t="e">
        <f t="shared" si="351"/>
        <v>#N/A</v>
      </c>
      <c r="DV137" s="90" t="e">
        <f t="shared" ref="DV137:EB137" si="352">IF(SUM(DV99:DV102)&gt;0, SUM(DV99:DV102), NA())</f>
        <v>#N/A</v>
      </c>
      <c r="DW137" s="89" t="e">
        <f t="shared" si="352"/>
        <v>#N/A</v>
      </c>
      <c r="DX137" s="91">
        <f t="shared" si="352"/>
        <v>1</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f t="shared" si="195"/>
        <v>0.5</v>
      </c>
      <c r="EJ137" s="716" t="str">
        <f t="shared" si="196"/>
        <v/>
      </c>
      <c r="EK137" s="721">
        <f t="shared" si="217"/>
        <v>5.5555555555555554</v>
      </c>
      <c r="EL137" s="714" t="str">
        <f t="shared" si="218"/>
        <v/>
      </c>
      <c r="EM137" s="715" t="str">
        <f t="shared" si="219"/>
        <v/>
      </c>
      <c r="EN137" s="715">
        <f t="shared" si="220"/>
        <v>0.16666666666666666</v>
      </c>
      <c r="EO137" s="715" t="str">
        <f t="shared" si="221"/>
        <v/>
      </c>
      <c r="EP137" s="715" t="str">
        <f t="shared" si="222"/>
        <v/>
      </c>
      <c r="EQ137" s="715" t="str">
        <f t="shared" si="223"/>
        <v/>
      </c>
      <c r="ER137" s="716" t="str">
        <f t="shared" si="224"/>
        <v/>
      </c>
      <c r="ES137" s="721">
        <f t="shared" si="225"/>
        <v>5.5555555555555554</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1</v>
      </c>
      <c r="T138" s="734">
        <v>0</v>
      </c>
      <c r="U138" s="734">
        <v>0</v>
      </c>
      <c r="V138" s="734">
        <v>0</v>
      </c>
      <c r="W138" s="734">
        <v>0</v>
      </c>
      <c r="X138" s="734">
        <v>0</v>
      </c>
      <c r="Y138" s="734">
        <v>0</v>
      </c>
      <c r="Z138" s="734">
        <v>0</v>
      </c>
      <c r="AA138" s="734">
        <v>0</v>
      </c>
      <c r="AB138" s="734">
        <v>0</v>
      </c>
      <c r="AC138" s="149">
        <v>28.4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0.71428571428571419</v>
      </c>
      <c r="AU138" s="113">
        <f>SUM(AU103:AU106)</f>
        <v>0</v>
      </c>
      <c r="AV138" s="112">
        <f>SUM(AV103:AV106)</f>
        <v>0</v>
      </c>
      <c r="AW138" s="114">
        <f>SUM(AW103:AW106)</f>
        <v>0</v>
      </c>
      <c r="AY138" s="34">
        <f>AY103</f>
        <v>0.95833333333333204</v>
      </c>
      <c r="AZ138" s="111" t="e">
        <f t="shared" ref="AZ138:BF138" si="353">IF(SUM(AZ103:AZ106)&gt;0, SUM(AZ103:AZ106), NA())</f>
        <v>#N/A</v>
      </c>
      <c r="BA138" s="112">
        <f t="shared" si="353"/>
        <v>1</v>
      </c>
      <c r="BB138" s="113">
        <f t="shared" si="353"/>
        <v>1</v>
      </c>
      <c r="BC138" s="112">
        <f t="shared" si="353"/>
        <v>2</v>
      </c>
      <c r="BD138" s="113">
        <f t="shared" si="353"/>
        <v>1</v>
      </c>
      <c r="BE138" s="112" t="e">
        <f t="shared" si="353"/>
        <v>#N/A</v>
      </c>
      <c r="BF138" s="114" t="e">
        <f t="shared" si="353"/>
        <v>#N/A</v>
      </c>
      <c r="BH138" s="34">
        <f>BH103</f>
        <v>0.95833333333333204</v>
      </c>
      <c r="BI138" s="115" t="e">
        <f t="shared" ref="BI138:BO138" si="354">IF(SUM(CM103:CM106)&lt;=0, NA(), SUM(CM103:CM106)/AZ138)</f>
        <v>#N/A</v>
      </c>
      <c r="BJ138" s="116">
        <f t="shared" si="354"/>
        <v>23.7</v>
      </c>
      <c r="BK138" s="117">
        <f t="shared" si="354"/>
        <v>18.7</v>
      </c>
      <c r="BL138" s="116">
        <f t="shared" si="354"/>
        <v>25</v>
      </c>
      <c r="BM138" s="117">
        <f t="shared" si="354"/>
        <v>23.1</v>
      </c>
      <c r="BN138" s="116" t="e">
        <f t="shared" si="354"/>
        <v>#N/A</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30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0.8</v>
      </c>
      <c r="DA138" s="117">
        <f>SUM(DA103:DA106)</f>
        <v>0</v>
      </c>
      <c r="DB138" s="116">
        <f>SUM(DB103:DB106)</f>
        <v>0</v>
      </c>
      <c r="DC138" s="118">
        <f>SUM(DC103:DC106)</f>
        <v>0</v>
      </c>
      <c r="DF138" s="115" t="e">
        <f t="shared" si="208"/>
        <v>#N/A</v>
      </c>
      <c r="DG138" s="117">
        <f t="shared" si="209"/>
        <v>0</v>
      </c>
      <c r="DH138" s="117">
        <f t="shared" si="210"/>
        <v>0</v>
      </c>
      <c r="DI138" s="117">
        <f t="shared" si="211"/>
        <v>0</v>
      </c>
      <c r="DJ138" s="117">
        <f t="shared" si="212"/>
        <v>0</v>
      </c>
      <c r="DK138" s="117" t="e">
        <f t="shared" si="213"/>
        <v>#N/A</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191</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1</v>
      </c>
      <c r="R141" s="734">
        <v>0</v>
      </c>
      <c r="S141" s="734">
        <v>0</v>
      </c>
      <c r="T141" s="734">
        <v>0</v>
      </c>
      <c r="U141" s="734">
        <v>0</v>
      </c>
      <c r="V141" s="734">
        <v>0</v>
      </c>
      <c r="W141" s="734">
        <v>0</v>
      </c>
      <c r="X141" s="734">
        <v>0</v>
      </c>
      <c r="Y141" s="734">
        <v>0</v>
      </c>
      <c r="Z141" s="734">
        <v>0</v>
      </c>
      <c r="AA141" s="734">
        <v>0</v>
      </c>
      <c r="AB141" s="734">
        <v>0</v>
      </c>
      <c r="AC141" s="149">
        <v>17.2</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1</v>
      </c>
      <c r="T143" s="734">
        <v>0</v>
      </c>
      <c r="U143" s="734">
        <v>0</v>
      </c>
      <c r="V143" s="734">
        <v>0</v>
      </c>
      <c r="W143" s="734">
        <v>0</v>
      </c>
      <c r="X143" s="734">
        <v>0</v>
      </c>
      <c r="Y143" s="734">
        <v>0</v>
      </c>
      <c r="Z143" s="734">
        <v>0</v>
      </c>
      <c r="AA143" s="734">
        <v>0</v>
      </c>
      <c r="AB143" s="734">
        <v>0</v>
      </c>
      <c r="AC143" s="149">
        <v>27.3</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2</v>
      </c>
      <c r="C145" s="152">
        <v>1</v>
      </c>
      <c r="D145" s="152">
        <v>1</v>
      </c>
      <c r="E145" s="152">
        <v>0</v>
      </c>
      <c r="F145" s="152">
        <v>0</v>
      </c>
      <c r="G145" s="152">
        <v>0</v>
      </c>
      <c r="H145" s="152">
        <v>0</v>
      </c>
      <c r="I145" s="152">
        <v>0</v>
      </c>
      <c r="J145" s="152">
        <v>0</v>
      </c>
      <c r="K145" s="152">
        <v>0</v>
      </c>
      <c r="L145" s="152">
        <v>0</v>
      </c>
      <c r="M145" s="513"/>
      <c r="N145" s="527" t="s">
        <v>77</v>
      </c>
      <c r="O145" s="735">
        <v>0</v>
      </c>
      <c r="P145" s="736">
        <v>1</v>
      </c>
      <c r="Q145" s="736">
        <v>1</v>
      </c>
      <c r="R145" s="736">
        <v>0</v>
      </c>
      <c r="S145" s="736">
        <v>0</v>
      </c>
      <c r="T145" s="736">
        <v>0</v>
      </c>
      <c r="U145" s="736">
        <v>0</v>
      </c>
      <c r="V145" s="736">
        <v>0</v>
      </c>
      <c r="W145" s="736">
        <v>0</v>
      </c>
      <c r="X145" s="736">
        <v>0</v>
      </c>
      <c r="Y145" s="736">
        <v>0</v>
      </c>
      <c r="Z145" s="736">
        <v>0</v>
      </c>
      <c r="AA145" s="736">
        <v>0</v>
      </c>
      <c r="AB145" s="736">
        <v>0</v>
      </c>
      <c r="AC145" s="737">
        <v>15.8</v>
      </c>
      <c r="AD145" s="153" t="s">
        <v>24</v>
      </c>
      <c r="AE145" s="152">
        <v>0</v>
      </c>
      <c r="AF145" s="153">
        <v>0</v>
      </c>
      <c r="AG145" s="152">
        <v>0</v>
      </c>
      <c r="AH145" s="153">
        <v>0</v>
      </c>
      <c r="AI145" s="152">
        <v>0</v>
      </c>
      <c r="AJ145" s="503">
        <v>0</v>
      </c>
      <c r="AY145" s="746">
        <f>AZ9</f>
        <v>45972</v>
      </c>
      <c r="AZ145" s="747">
        <f>IF( ISERROR(AZ115), 0, AZ115)</f>
        <v>0</v>
      </c>
    </row>
    <row r="146" spans="1:52" x14ac:dyDescent="0.2">
      <c r="A146" s="154" t="s">
        <v>48</v>
      </c>
      <c r="B146" s="500">
        <v>3</v>
      </c>
      <c r="C146" s="148">
        <v>0</v>
      </c>
      <c r="D146" s="148">
        <v>2</v>
      </c>
      <c r="E146" s="148">
        <v>0</v>
      </c>
      <c r="F146" s="148">
        <v>1</v>
      </c>
      <c r="G146" s="148">
        <v>0</v>
      </c>
      <c r="H146" s="148">
        <v>0</v>
      </c>
      <c r="I146" s="148">
        <v>0</v>
      </c>
      <c r="J146" s="148">
        <v>0</v>
      </c>
      <c r="K146" s="148">
        <v>0</v>
      </c>
      <c r="L146" s="148">
        <v>0</v>
      </c>
      <c r="M146" s="512"/>
      <c r="N146" s="527" t="s">
        <v>48</v>
      </c>
      <c r="O146" s="738">
        <v>0</v>
      </c>
      <c r="P146" s="739">
        <v>0</v>
      </c>
      <c r="Q146" s="739">
        <v>0</v>
      </c>
      <c r="R146" s="739">
        <v>1</v>
      </c>
      <c r="S146" s="739">
        <v>1</v>
      </c>
      <c r="T146" s="739">
        <v>0</v>
      </c>
      <c r="U146" s="739">
        <v>1</v>
      </c>
      <c r="V146" s="739">
        <v>0</v>
      </c>
      <c r="W146" s="739">
        <v>0</v>
      </c>
      <c r="X146" s="739">
        <v>0</v>
      </c>
      <c r="Y146" s="739">
        <v>0</v>
      </c>
      <c r="Z146" s="739">
        <v>0</v>
      </c>
      <c r="AA146" s="739">
        <v>0</v>
      </c>
      <c r="AB146" s="739">
        <v>0</v>
      </c>
      <c r="AC146" s="151">
        <v>27.5</v>
      </c>
      <c r="AD146" s="149" t="s">
        <v>24</v>
      </c>
      <c r="AE146" s="148">
        <v>1</v>
      </c>
      <c r="AF146" s="149">
        <v>33.333333333333329</v>
      </c>
      <c r="AG146" s="148">
        <v>1</v>
      </c>
      <c r="AH146" s="149">
        <v>33.333333333333329</v>
      </c>
      <c r="AI146" s="148">
        <v>0</v>
      </c>
      <c r="AJ146" s="501">
        <v>0</v>
      </c>
      <c r="AY146" s="748"/>
      <c r="AZ146" s="749">
        <f t="shared" ref="AZ146:AZ168" si="360">IF( ISERROR(AZ116), 0, AZ116)</f>
        <v>1</v>
      </c>
    </row>
    <row r="147" spans="1:52" x14ac:dyDescent="0.2">
      <c r="A147" s="154" t="s">
        <v>79</v>
      </c>
      <c r="B147" s="500">
        <v>6</v>
      </c>
      <c r="C147" s="148">
        <v>0</v>
      </c>
      <c r="D147" s="148">
        <v>5</v>
      </c>
      <c r="E147" s="148">
        <v>0</v>
      </c>
      <c r="F147" s="148">
        <v>1</v>
      </c>
      <c r="G147" s="148">
        <v>0</v>
      </c>
      <c r="H147" s="148">
        <v>0</v>
      </c>
      <c r="I147" s="148">
        <v>0</v>
      </c>
      <c r="J147" s="148">
        <v>0</v>
      </c>
      <c r="K147" s="148">
        <v>0</v>
      </c>
      <c r="L147" s="148">
        <v>0</v>
      </c>
      <c r="M147" s="512"/>
      <c r="N147" s="527" t="s">
        <v>79</v>
      </c>
      <c r="O147" s="733">
        <v>0</v>
      </c>
      <c r="P147" s="734">
        <v>0</v>
      </c>
      <c r="Q147" s="734">
        <v>0</v>
      </c>
      <c r="R147" s="734">
        <v>3</v>
      </c>
      <c r="S147" s="734">
        <v>1</v>
      </c>
      <c r="T147" s="734">
        <v>0</v>
      </c>
      <c r="U147" s="734">
        <v>2</v>
      </c>
      <c r="V147" s="734">
        <v>0</v>
      </c>
      <c r="W147" s="734">
        <v>0</v>
      </c>
      <c r="X147" s="734">
        <v>0</v>
      </c>
      <c r="Y147" s="734">
        <v>0</v>
      </c>
      <c r="Z147" s="734">
        <v>0</v>
      </c>
      <c r="AA147" s="734">
        <v>0</v>
      </c>
      <c r="AB147" s="734">
        <v>0</v>
      </c>
      <c r="AC147" s="149">
        <v>27.9</v>
      </c>
      <c r="AD147" s="149" t="s">
        <v>24</v>
      </c>
      <c r="AE147" s="148">
        <v>2</v>
      </c>
      <c r="AF147" s="149">
        <v>33.333333333333329</v>
      </c>
      <c r="AG147" s="148">
        <v>2</v>
      </c>
      <c r="AH147" s="149">
        <v>33.333333333333329</v>
      </c>
      <c r="AI147" s="148">
        <v>0</v>
      </c>
      <c r="AJ147" s="501">
        <v>0</v>
      </c>
      <c r="AY147" s="748"/>
      <c r="AZ147" s="749">
        <f t="shared" si="360"/>
        <v>0</v>
      </c>
    </row>
    <row r="148" spans="1:52" x14ac:dyDescent="0.2">
      <c r="A148" s="154" t="s">
        <v>80</v>
      </c>
      <c r="B148" s="500">
        <v>2</v>
      </c>
      <c r="C148" s="148">
        <v>0</v>
      </c>
      <c r="D148" s="148">
        <v>2</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2</v>
      </c>
      <c r="T148" s="734">
        <v>0</v>
      </c>
      <c r="U148" s="734">
        <v>0</v>
      </c>
      <c r="V148" s="734">
        <v>0</v>
      </c>
      <c r="W148" s="734">
        <v>0</v>
      </c>
      <c r="X148" s="734">
        <v>0</v>
      </c>
      <c r="Y148" s="734">
        <v>0</v>
      </c>
      <c r="Z148" s="734">
        <v>0</v>
      </c>
      <c r="AA148" s="734">
        <v>0</v>
      </c>
      <c r="AB148" s="734">
        <v>0</v>
      </c>
      <c r="AC148" s="149">
        <v>28.4</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11</v>
      </c>
      <c r="C149" s="152">
        <v>0</v>
      </c>
      <c r="D149" s="152">
        <v>9</v>
      </c>
      <c r="E149" s="152">
        <v>0</v>
      </c>
      <c r="F149" s="152">
        <v>2</v>
      </c>
      <c r="G149" s="152">
        <v>0</v>
      </c>
      <c r="H149" s="152">
        <v>0</v>
      </c>
      <c r="I149" s="152">
        <v>0</v>
      </c>
      <c r="J149" s="152">
        <v>0</v>
      </c>
      <c r="K149" s="152">
        <v>0</v>
      </c>
      <c r="L149" s="152">
        <v>0</v>
      </c>
      <c r="M149" s="513"/>
      <c r="N149" s="527" t="s">
        <v>81</v>
      </c>
      <c r="O149" s="735">
        <v>0</v>
      </c>
      <c r="P149" s="736">
        <v>0</v>
      </c>
      <c r="Q149" s="736">
        <v>2</v>
      </c>
      <c r="R149" s="736">
        <v>3</v>
      </c>
      <c r="S149" s="736">
        <v>4</v>
      </c>
      <c r="T149" s="736">
        <v>2</v>
      </c>
      <c r="U149" s="736">
        <v>0</v>
      </c>
      <c r="V149" s="736">
        <v>0</v>
      </c>
      <c r="W149" s="736">
        <v>0</v>
      </c>
      <c r="X149" s="736">
        <v>0</v>
      </c>
      <c r="Y149" s="736">
        <v>0</v>
      </c>
      <c r="Z149" s="736">
        <v>0</v>
      </c>
      <c r="AA149" s="736">
        <v>0</v>
      </c>
      <c r="AB149" s="736">
        <v>0</v>
      </c>
      <c r="AC149" s="153">
        <v>25.5</v>
      </c>
      <c r="AD149" s="153">
        <v>31.1</v>
      </c>
      <c r="AE149" s="152">
        <v>2</v>
      </c>
      <c r="AF149" s="153">
        <v>18.181818181818183</v>
      </c>
      <c r="AG149" s="152">
        <v>0</v>
      </c>
      <c r="AH149" s="153">
        <v>0</v>
      </c>
      <c r="AI149" s="152">
        <v>0</v>
      </c>
      <c r="AJ149" s="503">
        <v>0</v>
      </c>
      <c r="AY149" s="748"/>
      <c r="AZ149" s="749">
        <f t="shared" si="360"/>
        <v>1</v>
      </c>
    </row>
    <row r="150" spans="1:52" x14ac:dyDescent="0.2">
      <c r="A150" s="154" t="s">
        <v>50</v>
      </c>
      <c r="B150" s="504">
        <v>10</v>
      </c>
      <c r="C150" s="150">
        <v>1</v>
      </c>
      <c r="D150" s="150">
        <v>8</v>
      </c>
      <c r="E150" s="150">
        <v>0</v>
      </c>
      <c r="F150" s="150">
        <v>1</v>
      </c>
      <c r="G150" s="150">
        <v>0</v>
      </c>
      <c r="H150" s="150">
        <v>0</v>
      </c>
      <c r="I150" s="150">
        <v>0</v>
      </c>
      <c r="J150" s="150">
        <v>0</v>
      </c>
      <c r="K150" s="150">
        <v>0</v>
      </c>
      <c r="L150" s="150">
        <v>0</v>
      </c>
      <c r="M150" s="514"/>
      <c r="N150" s="527" t="s">
        <v>50</v>
      </c>
      <c r="O150" s="738">
        <v>0</v>
      </c>
      <c r="P150" s="739">
        <v>0</v>
      </c>
      <c r="Q150" s="739">
        <v>0</v>
      </c>
      <c r="R150" s="739">
        <v>2</v>
      </c>
      <c r="S150" s="739">
        <v>4</v>
      </c>
      <c r="T150" s="739">
        <v>3</v>
      </c>
      <c r="U150" s="739">
        <v>1</v>
      </c>
      <c r="V150" s="739">
        <v>0</v>
      </c>
      <c r="W150" s="739">
        <v>0</v>
      </c>
      <c r="X150" s="739">
        <v>0</v>
      </c>
      <c r="Y150" s="739">
        <v>0</v>
      </c>
      <c r="Z150" s="739">
        <v>0</v>
      </c>
      <c r="AA150" s="739">
        <v>0</v>
      </c>
      <c r="AB150" s="739">
        <v>0</v>
      </c>
      <c r="AC150" s="151">
        <v>28</v>
      </c>
      <c r="AD150" s="151" t="s">
        <v>24</v>
      </c>
      <c r="AE150" s="150">
        <v>4</v>
      </c>
      <c r="AF150" s="151">
        <v>40</v>
      </c>
      <c r="AG150" s="150">
        <v>1</v>
      </c>
      <c r="AH150" s="151">
        <v>10</v>
      </c>
      <c r="AI150" s="150">
        <v>0</v>
      </c>
      <c r="AJ150" s="505">
        <v>0</v>
      </c>
      <c r="AY150" s="748"/>
      <c r="AZ150" s="749">
        <f t="shared" si="360"/>
        <v>5</v>
      </c>
    </row>
    <row r="151" spans="1:52" x14ac:dyDescent="0.2">
      <c r="A151" s="154" t="s">
        <v>82</v>
      </c>
      <c r="B151" s="500">
        <v>3</v>
      </c>
      <c r="C151" s="148">
        <v>0</v>
      </c>
      <c r="D151" s="148">
        <v>2</v>
      </c>
      <c r="E151" s="148">
        <v>0</v>
      </c>
      <c r="F151" s="148">
        <v>1</v>
      </c>
      <c r="G151" s="148">
        <v>0</v>
      </c>
      <c r="H151" s="148">
        <v>0</v>
      </c>
      <c r="I151" s="148">
        <v>0</v>
      </c>
      <c r="J151" s="148">
        <v>0</v>
      </c>
      <c r="K151" s="148">
        <v>0</v>
      </c>
      <c r="L151" s="148">
        <v>0</v>
      </c>
      <c r="M151" s="512"/>
      <c r="N151" s="527" t="s">
        <v>82</v>
      </c>
      <c r="O151" s="733">
        <v>0</v>
      </c>
      <c r="P151" s="734">
        <v>0</v>
      </c>
      <c r="Q151" s="734">
        <v>0</v>
      </c>
      <c r="R151" s="734">
        <v>2</v>
      </c>
      <c r="S151" s="734">
        <v>1</v>
      </c>
      <c r="T151" s="734">
        <v>0</v>
      </c>
      <c r="U151" s="734">
        <v>0</v>
      </c>
      <c r="V151" s="734">
        <v>0</v>
      </c>
      <c r="W151" s="734">
        <v>0</v>
      </c>
      <c r="X151" s="734">
        <v>0</v>
      </c>
      <c r="Y151" s="734">
        <v>0</v>
      </c>
      <c r="Z151" s="734">
        <v>0</v>
      </c>
      <c r="AA151" s="734">
        <v>0</v>
      </c>
      <c r="AB151" s="734">
        <v>0</v>
      </c>
      <c r="AC151" s="149">
        <v>25.3</v>
      </c>
      <c r="AD151" s="149" t="s">
        <v>24</v>
      </c>
      <c r="AE151" s="148">
        <v>0</v>
      </c>
      <c r="AF151" s="149">
        <v>0</v>
      </c>
      <c r="AG151" s="148">
        <v>0</v>
      </c>
      <c r="AH151" s="149">
        <v>0</v>
      </c>
      <c r="AI151" s="148">
        <v>0</v>
      </c>
      <c r="AJ151" s="501">
        <v>0</v>
      </c>
      <c r="AY151" s="748"/>
      <c r="AZ151" s="749">
        <f t="shared" si="360"/>
        <v>20</v>
      </c>
    </row>
    <row r="152" spans="1:52" x14ac:dyDescent="0.2">
      <c r="A152" s="154" t="s">
        <v>83</v>
      </c>
      <c r="B152" s="500">
        <v>17</v>
      </c>
      <c r="C152" s="148">
        <v>0</v>
      </c>
      <c r="D152" s="148">
        <v>16</v>
      </c>
      <c r="E152" s="148">
        <v>0</v>
      </c>
      <c r="F152" s="148">
        <v>1</v>
      </c>
      <c r="G152" s="148">
        <v>0</v>
      </c>
      <c r="H152" s="148">
        <v>0</v>
      </c>
      <c r="I152" s="148">
        <v>0</v>
      </c>
      <c r="J152" s="148">
        <v>0</v>
      </c>
      <c r="K152" s="148">
        <v>0</v>
      </c>
      <c r="L152" s="148">
        <v>0</v>
      </c>
      <c r="M152" s="512"/>
      <c r="N152" s="527" t="s">
        <v>83</v>
      </c>
      <c r="O152" s="733">
        <v>0</v>
      </c>
      <c r="P152" s="734">
        <v>0</v>
      </c>
      <c r="Q152" s="734">
        <v>1</v>
      </c>
      <c r="R152" s="734">
        <v>9</v>
      </c>
      <c r="S152" s="734">
        <v>5</v>
      </c>
      <c r="T152" s="734">
        <v>2</v>
      </c>
      <c r="U152" s="734">
        <v>0</v>
      </c>
      <c r="V152" s="734">
        <v>0</v>
      </c>
      <c r="W152" s="734">
        <v>0</v>
      </c>
      <c r="X152" s="734">
        <v>0</v>
      </c>
      <c r="Y152" s="734">
        <v>0</v>
      </c>
      <c r="Z152" s="734">
        <v>0</v>
      </c>
      <c r="AA152" s="734">
        <v>0</v>
      </c>
      <c r="AB152" s="734">
        <v>0</v>
      </c>
      <c r="AC152" s="149">
        <v>25.2</v>
      </c>
      <c r="AD152" s="149">
        <v>29.9</v>
      </c>
      <c r="AE152" s="148">
        <v>2</v>
      </c>
      <c r="AF152" s="149">
        <v>11.76470588235294</v>
      </c>
      <c r="AG152" s="148">
        <v>0</v>
      </c>
      <c r="AH152" s="149">
        <v>0</v>
      </c>
      <c r="AI152" s="148">
        <v>0</v>
      </c>
      <c r="AJ152" s="501">
        <v>0</v>
      </c>
      <c r="AY152" s="748"/>
      <c r="AZ152" s="749">
        <f t="shared" si="360"/>
        <v>33</v>
      </c>
    </row>
    <row r="153" spans="1:52" x14ac:dyDescent="0.2">
      <c r="A153" s="154" t="s">
        <v>84</v>
      </c>
      <c r="B153" s="500">
        <v>11</v>
      </c>
      <c r="C153" s="148">
        <v>1</v>
      </c>
      <c r="D153" s="148">
        <v>10</v>
      </c>
      <c r="E153" s="148">
        <v>0</v>
      </c>
      <c r="F153" s="148">
        <v>0</v>
      </c>
      <c r="G153" s="148">
        <v>0</v>
      </c>
      <c r="H153" s="148">
        <v>0</v>
      </c>
      <c r="I153" s="148">
        <v>0</v>
      </c>
      <c r="J153" s="148">
        <v>0</v>
      </c>
      <c r="K153" s="148">
        <v>0</v>
      </c>
      <c r="L153" s="148">
        <v>0</v>
      </c>
      <c r="M153" s="512"/>
      <c r="N153" s="527" t="s">
        <v>84</v>
      </c>
      <c r="O153" s="733">
        <v>0</v>
      </c>
      <c r="P153" s="734">
        <v>0</v>
      </c>
      <c r="Q153" s="734">
        <v>1</v>
      </c>
      <c r="R153" s="734">
        <v>3</v>
      </c>
      <c r="S153" s="734">
        <v>5</v>
      </c>
      <c r="T153" s="734">
        <v>2</v>
      </c>
      <c r="U153" s="734">
        <v>0</v>
      </c>
      <c r="V153" s="734">
        <v>0</v>
      </c>
      <c r="W153" s="734">
        <v>0</v>
      </c>
      <c r="X153" s="734">
        <v>0</v>
      </c>
      <c r="Y153" s="734">
        <v>0</v>
      </c>
      <c r="Z153" s="734">
        <v>0</v>
      </c>
      <c r="AA153" s="734">
        <v>0</v>
      </c>
      <c r="AB153" s="734">
        <v>0</v>
      </c>
      <c r="AC153" s="149">
        <v>25.6</v>
      </c>
      <c r="AD153" s="149">
        <v>31.4</v>
      </c>
      <c r="AE153" s="148">
        <v>2</v>
      </c>
      <c r="AF153" s="149">
        <v>18.181818181818183</v>
      </c>
      <c r="AG153" s="148">
        <v>0</v>
      </c>
      <c r="AH153" s="149">
        <v>0</v>
      </c>
      <c r="AI153" s="148">
        <v>0</v>
      </c>
      <c r="AJ153" s="501">
        <v>0</v>
      </c>
      <c r="AY153" s="748"/>
      <c r="AZ153" s="749">
        <f t="shared" si="360"/>
        <v>38</v>
      </c>
    </row>
    <row r="154" spans="1:52" x14ac:dyDescent="0.2">
      <c r="A154" s="154" t="s">
        <v>51</v>
      </c>
      <c r="B154" s="500">
        <v>9</v>
      </c>
      <c r="C154" s="148">
        <v>0</v>
      </c>
      <c r="D154" s="148">
        <v>9</v>
      </c>
      <c r="E154" s="148">
        <v>0</v>
      </c>
      <c r="F154" s="148">
        <v>0</v>
      </c>
      <c r="G154" s="148">
        <v>0</v>
      </c>
      <c r="H154" s="148">
        <v>0</v>
      </c>
      <c r="I154" s="148">
        <v>0</v>
      </c>
      <c r="J154" s="148">
        <v>0</v>
      </c>
      <c r="K154" s="148">
        <v>0</v>
      </c>
      <c r="L154" s="148">
        <v>0</v>
      </c>
      <c r="M154" s="512"/>
      <c r="N154" s="527" t="s">
        <v>51</v>
      </c>
      <c r="O154" s="733">
        <v>0</v>
      </c>
      <c r="P154" s="734">
        <v>0</v>
      </c>
      <c r="Q154" s="734">
        <v>0</v>
      </c>
      <c r="R154" s="734">
        <v>6</v>
      </c>
      <c r="S154" s="734">
        <v>3</v>
      </c>
      <c r="T154" s="734">
        <v>0</v>
      </c>
      <c r="U154" s="734">
        <v>0</v>
      </c>
      <c r="V154" s="734">
        <v>0</v>
      </c>
      <c r="W154" s="734">
        <v>0</v>
      </c>
      <c r="X154" s="734">
        <v>0</v>
      </c>
      <c r="Y154" s="734">
        <v>0</v>
      </c>
      <c r="Z154" s="734">
        <v>0</v>
      </c>
      <c r="AA154" s="734">
        <v>0</v>
      </c>
      <c r="AB154" s="734">
        <v>0</v>
      </c>
      <c r="AC154" s="149">
        <v>25</v>
      </c>
      <c r="AD154" s="149" t="s">
        <v>24</v>
      </c>
      <c r="AE154" s="148">
        <v>0</v>
      </c>
      <c r="AF154" s="149">
        <v>0</v>
      </c>
      <c r="AG154" s="148">
        <v>0</v>
      </c>
      <c r="AH154" s="149">
        <v>0</v>
      </c>
      <c r="AI154" s="148">
        <v>0</v>
      </c>
      <c r="AJ154" s="501">
        <v>0</v>
      </c>
      <c r="AY154" s="748"/>
      <c r="AZ154" s="749">
        <f t="shared" si="360"/>
        <v>26</v>
      </c>
    </row>
    <row r="155" spans="1:52" x14ac:dyDescent="0.2">
      <c r="A155" s="154" t="s">
        <v>85</v>
      </c>
      <c r="B155" s="500">
        <v>8</v>
      </c>
      <c r="C155" s="148">
        <v>1</v>
      </c>
      <c r="D155" s="148">
        <v>7</v>
      </c>
      <c r="E155" s="148">
        <v>0</v>
      </c>
      <c r="F155" s="148">
        <v>0</v>
      </c>
      <c r="G155" s="148">
        <v>0</v>
      </c>
      <c r="H155" s="148">
        <v>0</v>
      </c>
      <c r="I155" s="148">
        <v>0</v>
      </c>
      <c r="J155" s="148">
        <v>0</v>
      </c>
      <c r="K155" s="148">
        <v>0</v>
      </c>
      <c r="L155" s="148">
        <v>0</v>
      </c>
      <c r="M155" s="512"/>
      <c r="N155" s="527" t="s">
        <v>85</v>
      </c>
      <c r="O155" s="733">
        <v>0</v>
      </c>
      <c r="P155" s="734">
        <v>0</v>
      </c>
      <c r="Q155" s="734">
        <v>1</v>
      </c>
      <c r="R155" s="734">
        <v>4</v>
      </c>
      <c r="S155" s="734">
        <v>3</v>
      </c>
      <c r="T155" s="734">
        <v>0</v>
      </c>
      <c r="U155" s="734">
        <v>0</v>
      </c>
      <c r="V155" s="734">
        <v>0</v>
      </c>
      <c r="W155" s="734">
        <v>0</v>
      </c>
      <c r="X155" s="734">
        <v>0</v>
      </c>
      <c r="Y155" s="734">
        <v>0</v>
      </c>
      <c r="Z155" s="734">
        <v>0</v>
      </c>
      <c r="AA155" s="734">
        <v>0</v>
      </c>
      <c r="AB155" s="734">
        <v>0</v>
      </c>
      <c r="AC155" s="149">
        <v>24.1</v>
      </c>
      <c r="AD155" s="149" t="s">
        <v>24</v>
      </c>
      <c r="AE155" s="148">
        <v>0</v>
      </c>
      <c r="AF155" s="149">
        <v>0</v>
      </c>
      <c r="AG155" s="148">
        <v>0</v>
      </c>
      <c r="AH155" s="149">
        <v>0</v>
      </c>
      <c r="AI155" s="148">
        <v>0</v>
      </c>
      <c r="AJ155" s="501">
        <v>0</v>
      </c>
      <c r="AY155" s="748"/>
      <c r="AZ155" s="749">
        <f t="shared" si="360"/>
        <v>9</v>
      </c>
    </row>
    <row r="156" spans="1:52" x14ac:dyDescent="0.2">
      <c r="A156" s="154" t="s">
        <v>86</v>
      </c>
      <c r="B156" s="500">
        <v>12</v>
      </c>
      <c r="C156" s="148">
        <v>0</v>
      </c>
      <c r="D156" s="148">
        <v>11</v>
      </c>
      <c r="E156" s="148">
        <v>0</v>
      </c>
      <c r="F156" s="148">
        <v>1</v>
      </c>
      <c r="G156" s="148">
        <v>0</v>
      </c>
      <c r="H156" s="148">
        <v>0</v>
      </c>
      <c r="I156" s="148">
        <v>0</v>
      </c>
      <c r="J156" s="148">
        <v>0</v>
      </c>
      <c r="K156" s="148">
        <v>0</v>
      </c>
      <c r="L156" s="148">
        <v>0</v>
      </c>
      <c r="M156" s="512"/>
      <c r="N156" s="527" t="s">
        <v>86</v>
      </c>
      <c r="O156" s="733">
        <v>0</v>
      </c>
      <c r="P156" s="734">
        <v>0</v>
      </c>
      <c r="Q156" s="734">
        <v>0</v>
      </c>
      <c r="R156" s="734">
        <v>3</v>
      </c>
      <c r="S156" s="734">
        <v>7</v>
      </c>
      <c r="T156" s="734">
        <v>1</v>
      </c>
      <c r="U156" s="734">
        <v>1</v>
      </c>
      <c r="V156" s="734">
        <v>0</v>
      </c>
      <c r="W156" s="734">
        <v>0</v>
      </c>
      <c r="X156" s="734">
        <v>0</v>
      </c>
      <c r="Y156" s="734">
        <v>0</v>
      </c>
      <c r="Z156" s="734">
        <v>0</v>
      </c>
      <c r="AA156" s="734">
        <v>0</v>
      </c>
      <c r="AB156" s="734">
        <v>0</v>
      </c>
      <c r="AC156" s="149">
        <v>26.4</v>
      </c>
      <c r="AD156" s="149">
        <v>32.299999999999997</v>
      </c>
      <c r="AE156" s="148">
        <v>2</v>
      </c>
      <c r="AF156" s="149">
        <v>16.666666666666664</v>
      </c>
      <c r="AG156" s="148">
        <v>1</v>
      </c>
      <c r="AH156" s="149">
        <v>8.3333333333333321</v>
      </c>
      <c r="AI156" s="148">
        <v>0</v>
      </c>
      <c r="AJ156" s="501">
        <v>0</v>
      </c>
      <c r="AY156" s="748"/>
      <c r="AZ156" s="749">
        <f t="shared" si="360"/>
        <v>15</v>
      </c>
    </row>
    <row r="157" spans="1:52" x14ac:dyDescent="0.2">
      <c r="A157" s="154" t="s">
        <v>87</v>
      </c>
      <c r="B157" s="500">
        <v>10</v>
      </c>
      <c r="C157" s="148">
        <v>0</v>
      </c>
      <c r="D157" s="148">
        <v>9</v>
      </c>
      <c r="E157" s="148">
        <v>0</v>
      </c>
      <c r="F157" s="148">
        <v>1</v>
      </c>
      <c r="G157" s="148">
        <v>0</v>
      </c>
      <c r="H157" s="148">
        <v>0</v>
      </c>
      <c r="I157" s="148">
        <v>0</v>
      </c>
      <c r="J157" s="148">
        <v>0</v>
      </c>
      <c r="K157" s="148">
        <v>0</v>
      </c>
      <c r="L157" s="148">
        <v>0</v>
      </c>
      <c r="M157" s="512"/>
      <c r="N157" s="527" t="s">
        <v>87</v>
      </c>
      <c r="O157" s="733">
        <v>0</v>
      </c>
      <c r="P157" s="734">
        <v>0</v>
      </c>
      <c r="Q157" s="734">
        <v>1</v>
      </c>
      <c r="R157" s="734">
        <v>2</v>
      </c>
      <c r="S157" s="734">
        <v>4</v>
      </c>
      <c r="T157" s="734">
        <v>3</v>
      </c>
      <c r="U157" s="734">
        <v>0</v>
      </c>
      <c r="V157" s="734">
        <v>0</v>
      </c>
      <c r="W157" s="734">
        <v>0</v>
      </c>
      <c r="X157" s="734">
        <v>0</v>
      </c>
      <c r="Y157" s="734">
        <v>0</v>
      </c>
      <c r="Z157" s="734">
        <v>0</v>
      </c>
      <c r="AA157" s="734">
        <v>0</v>
      </c>
      <c r="AB157" s="734">
        <v>0</v>
      </c>
      <c r="AC157" s="149">
        <v>26.8</v>
      </c>
      <c r="AD157" s="149" t="s">
        <v>24</v>
      </c>
      <c r="AE157" s="148">
        <v>3</v>
      </c>
      <c r="AF157" s="149">
        <v>30</v>
      </c>
      <c r="AG157" s="148">
        <v>0</v>
      </c>
      <c r="AH157" s="149">
        <v>0</v>
      </c>
      <c r="AI157" s="148">
        <v>0</v>
      </c>
      <c r="AJ157" s="501">
        <v>0</v>
      </c>
      <c r="AY157" s="748"/>
      <c r="AZ157" s="749">
        <f t="shared" si="360"/>
        <v>19</v>
      </c>
    </row>
    <row r="158" spans="1:52" x14ac:dyDescent="0.2">
      <c r="A158" s="154" t="s">
        <v>53</v>
      </c>
      <c r="B158" s="504">
        <v>4</v>
      </c>
      <c r="C158" s="150">
        <v>0</v>
      </c>
      <c r="D158" s="150">
        <v>3</v>
      </c>
      <c r="E158" s="150">
        <v>0</v>
      </c>
      <c r="F158" s="150">
        <v>1</v>
      </c>
      <c r="G158" s="150">
        <v>0</v>
      </c>
      <c r="H158" s="150">
        <v>0</v>
      </c>
      <c r="I158" s="150">
        <v>0</v>
      </c>
      <c r="J158" s="150">
        <v>0</v>
      </c>
      <c r="K158" s="150">
        <v>0</v>
      </c>
      <c r="L158" s="150">
        <v>0</v>
      </c>
      <c r="M158" s="514"/>
      <c r="N158" s="527" t="s">
        <v>53</v>
      </c>
      <c r="O158" s="733">
        <v>0</v>
      </c>
      <c r="P158" s="734">
        <v>1</v>
      </c>
      <c r="Q158" s="734">
        <v>0</v>
      </c>
      <c r="R158" s="734">
        <v>1</v>
      </c>
      <c r="S158" s="734">
        <v>2</v>
      </c>
      <c r="T158" s="734">
        <v>0</v>
      </c>
      <c r="U158" s="734">
        <v>0</v>
      </c>
      <c r="V158" s="734">
        <v>0</v>
      </c>
      <c r="W158" s="734">
        <v>0</v>
      </c>
      <c r="X158" s="734">
        <v>0</v>
      </c>
      <c r="Y158" s="734">
        <v>0</v>
      </c>
      <c r="Z158" s="734">
        <v>0</v>
      </c>
      <c r="AA158" s="734">
        <v>0</v>
      </c>
      <c r="AB158" s="734">
        <v>0</v>
      </c>
      <c r="AC158" s="151">
        <v>23.8</v>
      </c>
      <c r="AD158" s="151" t="s">
        <v>24</v>
      </c>
      <c r="AE158" s="150">
        <v>0</v>
      </c>
      <c r="AF158" s="151">
        <v>0</v>
      </c>
      <c r="AG158" s="150">
        <v>0</v>
      </c>
      <c r="AH158" s="151">
        <v>0</v>
      </c>
      <c r="AI158" s="150">
        <v>0</v>
      </c>
      <c r="AJ158" s="505">
        <v>0</v>
      </c>
      <c r="AY158" s="748"/>
      <c r="AZ158" s="749">
        <f t="shared" si="360"/>
        <v>16</v>
      </c>
    </row>
    <row r="159" spans="1:52" x14ac:dyDescent="0.2">
      <c r="A159" s="154" t="s">
        <v>88</v>
      </c>
      <c r="B159" s="500">
        <v>10</v>
      </c>
      <c r="C159" s="148">
        <v>0</v>
      </c>
      <c r="D159" s="148">
        <v>8</v>
      </c>
      <c r="E159" s="148">
        <v>0</v>
      </c>
      <c r="F159" s="148">
        <v>1</v>
      </c>
      <c r="G159" s="148">
        <v>1</v>
      </c>
      <c r="H159" s="148">
        <v>0</v>
      </c>
      <c r="I159" s="148">
        <v>0</v>
      </c>
      <c r="J159" s="148">
        <v>0</v>
      </c>
      <c r="K159" s="148">
        <v>0</v>
      </c>
      <c r="L159" s="148">
        <v>0</v>
      </c>
      <c r="M159" s="512"/>
      <c r="N159" s="527" t="s">
        <v>88</v>
      </c>
      <c r="O159" s="733">
        <v>0</v>
      </c>
      <c r="P159" s="734">
        <v>1</v>
      </c>
      <c r="Q159" s="734">
        <v>0</v>
      </c>
      <c r="R159" s="734">
        <v>3</v>
      </c>
      <c r="S159" s="734">
        <v>3</v>
      </c>
      <c r="T159" s="734">
        <v>3</v>
      </c>
      <c r="U159" s="734">
        <v>0</v>
      </c>
      <c r="V159" s="734">
        <v>0</v>
      </c>
      <c r="W159" s="734">
        <v>0</v>
      </c>
      <c r="X159" s="734">
        <v>0</v>
      </c>
      <c r="Y159" s="734">
        <v>0</v>
      </c>
      <c r="Z159" s="734">
        <v>0</v>
      </c>
      <c r="AA159" s="734">
        <v>0</v>
      </c>
      <c r="AB159" s="734">
        <v>0</v>
      </c>
      <c r="AC159" s="149">
        <v>26.5</v>
      </c>
      <c r="AD159" s="149" t="s">
        <v>24</v>
      </c>
      <c r="AE159" s="148">
        <v>3</v>
      </c>
      <c r="AF159" s="149">
        <v>30</v>
      </c>
      <c r="AG159" s="148">
        <v>0</v>
      </c>
      <c r="AH159" s="149">
        <v>0</v>
      </c>
      <c r="AI159" s="148">
        <v>0</v>
      </c>
      <c r="AJ159" s="501">
        <v>0</v>
      </c>
      <c r="AY159" s="748"/>
      <c r="AZ159" s="749">
        <f t="shared" si="360"/>
        <v>21</v>
      </c>
    </row>
    <row r="160" spans="1:52" x14ac:dyDescent="0.2">
      <c r="A160" s="154" t="s">
        <v>89</v>
      </c>
      <c r="B160" s="500">
        <v>6</v>
      </c>
      <c r="C160" s="148">
        <v>1</v>
      </c>
      <c r="D160" s="148">
        <v>3</v>
      </c>
      <c r="E160" s="148">
        <v>0</v>
      </c>
      <c r="F160" s="148">
        <v>1</v>
      </c>
      <c r="G160" s="148">
        <v>0</v>
      </c>
      <c r="H160" s="148">
        <v>1</v>
      </c>
      <c r="I160" s="148">
        <v>0</v>
      </c>
      <c r="J160" s="148">
        <v>0</v>
      </c>
      <c r="K160" s="148">
        <v>0</v>
      </c>
      <c r="L160" s="148">
        <v>0</v>
      </c>
      <c r="M160" s="512"/>
      <c r="N160" s="527" t="s">
        <v>89</v>
      </c>
      <c r="O160" s="733">
        <v>0</v>
      </c>
      <c r="P160" s="734">
        <v>2</v>
      </c>
      <c r="Q160" s="734">
        <v>0</v>
      </c>
      <c r="R160" s="734">
        <v>2</v>
      </c>
      <c r="S160" s="734">
        <v>2</v>
      </c>
      <c r="T160" s="734">
        <v>0</v>
      </c>
      <c r="U160" s="734">
        <v>0</v>
      </c>
      <c r="V160" s="734">
        <v>0</v>
      </c>
      <c r="W160" s="734">
        <v>0</v>
      </c>
      <c r="X160" s="734">
        <v>0</v>
      </c>
      <c r="Y160" s="734">
        <v>0</v>
      </c>
      <c r="Z160" s="734">
        <v>0</v>
      </c>
      <c r="AA160" s="734">
        <v>0</v>
      </c>
      <c r="AB160" s="734">
        <v>0</v>
      </c>
      <c r="AC160" s="149">
        <v>21.7</v>
      </c>
      <c r="AD160" s="149" t="s">
        <v>24</v>
      </c>
      <c r="AE160" s="148">
        <v>0</v>
      </c>
      <c r="AF160" s="149">
        <v>0</v>
      </c>
      <c r="AG160" s="148">
        <v>0</v>
      </c>
      <c r="AH160" s="149">
        <v>0</v>
      </c>
      <c r="AI160" s="148">
        <v>0</v>
      </c>
      <c r="AJ160" s="501">
        <v>0</v>
      </c>
      <c r="AY160" s="748"/>
      <c r="AZ160" s="749">
        <f t="shared" si="360"/>
        <v>21</v>
      </c>
    </row>
    <row r="161" spans="1:52" x14ac:dyDescent="0.2">
      <c r="A161" s="154" t="s">
        <v>90</v>
      </c>
      <c r="B161" s="500">
        <v>12</v>
      </c>
      <c r="C161" s="148">
        <v>0</v>
      </c>
      <c r="D161" s="148">
        <v>8</v>
      </c>
      <c r="E161" s="148">
        <v>1</v>
      </c>
      <c r="F161" s="148">
        <v>3</v>
      </c>
      <c r="G161" s="148">
        <v>0</v>
      </c>
      <c r="H161" s="148">
        <v>0</v>
      </c>
      <c r="I161" s="148">
        <v>0</v>
      </c>
      <c r="J161" s="148">
        <v>0</v>
      </c>
      <c r="K161" s="148">
        <v>0</v>
      </c>
      <c r="L161" s="148">
        <v>0</v>
      </c>
      <c r="M161" s="512"/>
      <c r="N161" s="527" t="s">
        <v>90</v>
      </c>
      <c r="O161" s="733">
        <v>0</v>
      </c>
      <c r="P161" s="734">
        <v>0</v>
      </c>
      <c r="Q161" s="734">
        <v>2</v>
      </c>
      <c r="R161" s="734">
        <v>5</v>
      </c>
      <c r="S161" s="734">
        <v>4</v>
      </c>
      <c r="T161" s="734">
        <v>1</v>
      </c>
      <c r="U161" s="734">
        <v>0</v>
      </c>
      <c r="V161" s="734">
        <v>0</v>
      </c>
      <c r="W161" s="734">
        <v>0</v>
      </c>
      <c r="X161" s="734">
        <v>0</v>
      </c>
      <c r="Y161" s="734">
        <v>0</v>
      </c>
      <c r="Z161" s="734">
        <v>0</v>
      </c>
      <c r="AA161" s="734">
        <v>0</v>
      </c>
      <c r="AB161" s="734">
        <v>0</v>
      </c>
      <c r="AC161" s="149">
        <v>24.2</v>
      </c>
      <c r="AD161" s="149">
        <v>29.2</v>
      </c>
      <c r="AE161" s="148">
        <v>1</v>
      </c>
      <c r="AF161" s="149">
        <v>8.3333333333333321</v>
      </c>
      <c r="AG161" s="148">
        <v>0</v>
      </c>
      <c r="AH161" s="149">
        <v>0</v>
      </c>
      <c r="AI161" s="148">
        <v>0</v>
      </c>
      <c r="AJ161" s="501">
        <v>0</v>
      </c>
      <c r="AY161" s="748"/>
      <c r="AZ161" s="749">
        <f t="shared" si="360"/>
        <v>27</v>
      </c>
    </row>
    <row r="162" spans="1:52" x14ac:dyDescent="0.2">
      <c r="A162" s="154" t="s">
        <v>55</v>
      </c>
      <c r="B162" s="500">
        <v>9</v>
      </c>
      <c r="C162" s="148">
        <v>0</v>
      </c>
      <c r="D162" s="148">
        <v>6</v>
      </c>
      <c r="E162" s="148">
        <v>0</v>
      </c>
      <c r="F162" s="148">
        <v>2</v>
      </c>
      <c r="G162" s="148">
        <v>0</v>
      </c>
      <c r="H162" s="148">
        <v>1</v>
      </c>
      <c r="I162" s="148">
        <v>0</v>
      </c>
      <c r="J162" s="148">
        <v>0</v>
      </c>
      <c r="K162" s="148">
        <v>0</v>
      </c>
      <c r="L162" s="148">
        <v>0</v>
      </c>
      <c r="M162" s="512"/>
      <c r="N162" s="527" t="s">
        <v>55</v>
      </c>
      <c r="O162" s="733">
        <v>0</v>
      </c>
      <c r="P162" s="734">
        <v>2</v>
      </c>
      <c r="Q162" s="734">
        <v>2</v>
      </c>
      <c r="R162" s="734">
        <v>3</v>
      </c>
      <c r="S162" s="734">
        <v>2</v>
      </c>
      <c r="T162" s="734">
        <v>0</v>
      </c>
      <c r="U162" s="734">
        <v>0</v>
      </c>
      <c r="V162" s="734">
        <v>0</v>
      </c>
      <c r="W162" s="734">
        <v>0</v>
      </c>
      <c r="X162" s="734">
        <v>0</v>
      </c>
      <c r="Y162" s="734">
        <v>0</v>
      </c>
      <c r="Z162" s="734">
        <v>0</v>
      </c>
      <c r="AA162" s="734">
        <v>0</v>
      </c>
      <c r="AB162" s="734">
        <v>0</v>
      </c>
      <c r="AC162" s="149">
        <v>21.1</v>
      </c>
      <c r="AD162" s="149" t="s">
        <v>24</v>
      </c>
      <c r="AE162" s="148">
        <v>0</v>
      </c>
      <c r="AF162" s="149">
        <v>0</v>
      </c>
      <c r="AG162" s="148">
        <v>0</v>
      </c>
      <c r="AH162" s="149">
        <v>0</v>
      </c>
      <c r="AI162" s="148">
        <v>0</v>
      </c>
      <c r="AJ162" s="501">
        <v>0</v>
      </c>
      <c r="AY162" s="748"/>
      <c r="AZ162" s="749">
        <f t="shared" si="360"/>
        <v>16</v>
      </c>
    </row>
    <row r="163" spans="1:52" x14ac:dyDescent="0.2">
      <c r="A163" s="154" t="s">
        <v>91</v>
      </c>
      <c r="B163" s="500">
        <v>4</v>
      </c>
      <c r="C163" s="148">
        <v>0</v>
      </c>
      <c r="D163" s="148">
        <v>3</v>
      </c>
      <c r="E163" s="148">
        <v>0</v>
      </c>
      <c r="F163" s="148">
        <v>1</v>
      </c>
      <c r="G163" s="148">
        <v>0</v>
      </c>
      <c r="H163" s="148">
        <v>0</v>
      </c>
      <c r="I163" s="148">
        <v>0</v>
      </c>
      <c r="J163" s="148">
        <v>0</v>
      </c>
      <c r="K163" s="148">
        <v>0</v>
      </c>
      <c r="L163" s="148">
        <v>0</v>
      </c>
      <c r="M163" s="512"/>
      <c r="N163" s="527" t="s">
        <v>91</v>
      </c>
      <c r="O163" s="733">
        <v>1</v>
      </c>
      <c r="P163" s="734">
        <v>0</v>
      </c>
      <c r="Q163" s="734">
        <v>0</v>
      </c>
      <c r="R163" s="734">
        <v>1</v>
      </c>
      <c r="S163" s="734">
        <v>0</v>
      </c>
      <c r="T163" s="734">
        <v>2</v>
      </c>
      <c r="U163" s="734">
        <v>0</v>
      </c>
      <c r="V163" s="734">
        <v>0</v>
      </c>
      <c r="W163" s="734">
        <v>0</v>
      </c>
      <c r="X163" s="734">
        <v>0</v>
      </c>
      <c r="Y163" s="734">
        <v>0</v>
      </c>
      <c r="Z163" s="734">
        <v>0</v>
      </c>
      <c r="AA163" s="734">
        <v>0</v>
      </c>
      <c r="AB163" s="734">
        <v>0</v>
      </c>
      <c r="AC163" s="149">
        <v>23.4</v>
      </c>
      <c r="AD163" s="149" t="s">
        <v>24</v>
      </c>
      <c r="AE163" s="148">
        <v>2</v>
      </c>
      <c r="AF163" s="149">
        <v>50</v>
      </c>
      <c r="AG163" s="148">
        <v>0</v>
      </c>
      <c r="AH163" s="149">
        <v>0</v>
      </c>
      <c r="AI163" s="148">
        <v>0</v>
      </c>
      <c r="AJ163" s="501">
        <v>0</v>
      </c>
      <c r="AY163" s="748"/>
      <c r="AZ163" s="749">
        <f t="shared" si="360"/>
        <v>13</v>
      </c>
    </row>
    <row r="164" spans="1:52" x14ac:dyDescent="0.2">
      <c r="A164" s="154" t="s">
        <v>92</v>
      </c>
      <c r="B164" s="500">
        <v>6</v>
      </c>
      <c r="C164" s="148">
        <v>0</v>
      </c>
      <c r="D164" s="148">
        <v>3</v>
      </c>
      <c r="E164" s="148">
        <v>0</v>
      </c>
      <c r="F164" s="148">
        <v>3</v>
      </c>
      <c r="G164" s="148">
        <v>0</v>
      </c>
      <c r="H164" s="148">
        <v>0</v>
      </c>
      <c r="I164" s="148">
        <v>0</v>
      </c>
      <c r="J164" s="148">
        <v>0</v>
      </c>
      <c r="K164" s="148">
        <v>0</v>
      </c>
      <c r="L164" s="148">
        <v>0</v>
      </c>
      <c r="M164" s="512"/>
      <c r="N164" s="527" t="s">
        <v>92</v>
      </c>
      <c r="O164" s="733">
        <v>0</v>
      </c>
      <c r="P164" s="734">
        <v>0</v>
      </c>
      <c r="Q164" s="734">
        <v>1</v>
      </c>
      <c r="R164" s="734">
        <v>2</v>
      </c>
      <c r="S164" s="734">
        <v>2</v>
      </c>
      <c r="T164" s="734">
        <v>1</v>
      </c>
      <c r="U164" s="734">
        <v>0</v>
      </c>
      <c r="V164" s="734">
        <v>0</v>
      </c>
      <c r="W164" s="734">
        <v>0</v>
      </c>
      <c r="X164" s="734">
        <v>0</v>
      </c>
      <c r="Y164" s="734">
        <v>0</v>
      </c>
      <c r="Z164" s="734">
        <v>0</v>
      </c>
      <c r="AA164" s="734">
        <v>0</v>
      </c>
      <c r="AB164" s="734">
        <v>0</v>
      </c>
      <c r="AC164" s="149">
        <v>24.5</v>
      </c>
      <c r="AD164" s="149" t="s">
        <v>24</v>
      </c>
      <c r="AE164" s="148">
        <v>1</v>
      </c>
      <c r="AF164" s="149">
        <v>16.666666666666664</v>
      </c>
      <c r="AG164" s="148">
        <v>0</v>
      </c>
      <c r="AH164" s="149">
        <v>0</v>
      </c>
      <c r="AI164" s="148">
        <v>0</v>
      </c>
      <c r="AJ164" s="501">
        <v>0</v>
      </c>
      <c r="AY164" s="748"/>
      <c r="AZ164" s="749">
        <f t="shared" si="360"/>
        <v>8</v>
      </c>
    </row>
    <row r="165" spans="1:52" x14ac:dyDescent="0.2">
      <c r="A165" s="154" t="s">
        <v>93</v>
      </c>
      <c r="B165" s="500">
        <v>4</v>
      </c>
      <c r="C165" s="148">
        <v>0</v>
      </c>
      <c r="D165" s="148">
        <v>4</v>
      </c>
      <c r="E165" s="148">
        <v>0</v>
      </c>
      <c r="F165" s="148">
        <v>0</v>
      </c>
      <c r="G165" s="148">
        <v>0</v>
      </c>
      <c r="H165" s="148">
        <v>0</v>
      </c>
      <c r="I165" s="148">
        <v>0</v>
      </c>
      <c r="J165" s="148">
        <v>0</v>
      </c>
      <c r="K165" s="148">
        <v>0</v>
      </c>
      <c r="L165" s="148">
        <v>0</v>
      </c>
      <c r="M165" s="512"/>
      <c r="N165" s="527" t="s">
        <v>93</v>
      </c>
      <c r="O165" s="733">
        <v>0</v>
      </c>
      <c r="P165" s="734">
        <v>0</v>
      </c>
      <c r="Q165" s="734">
        <v>0</v>
      </c>
      <c r="R165" s="734">
        <v>4</v>
      </c>
      <c r="S165" s="734">
        <v>0</v>
      </c>
      <c r="T165" s="734">
        <v>0</v>
      </c>
      <c r="U165" s="734">
        <v>0</v>
      </c>
      <c r="V165" s="734">
        <v>0</v>
      </c>
      <c r="W165" s="734">
        <v>0</v>
      </c>
      <c r="X165" s="734">
        <v>0</v>
      </c>
      <c r="Y165" s="734">
        <v>0</v>
      </c>
      <c r="Z165" s="734">
        <v>0</v>
      </c>
      <c r="AA165" s="734">
        <v>0</v>
      </c>
      <c r="AB165" s="734">
        <v>0</v>
      </c>
      <c r="AC165" s="149">
        <v>23.6</v>
      </c>
      <c r="AD165" s="149" t="s">
        <v>24</v>
      </c>
      <c r="AE165" s="148">
        <v>0</v>
      </c>
      <c r="AF165" s="149">
        <v>0</v>
      </c>
      <c r="AG165" s="148">
        <v>0</v>
      </c>
      <c r="AH165" s="149">
        <v>0</v>
      </c>
      <c r="AI165" s="148">
        <v>0</v>
      </c>
      <c r="AJ165" s="501">
        <v>0</v>
      </c>
      <c r="AY165" s="748"/>
      <c r="AZ165" s="749">
        <f t="shared" si="360"/>
        <v>7</v>
      </c>
    </row>
    <row r="166" spans="1:52" x14ac:dyDescent="0.2">
      <c r="A166" s="154" t="s">
        <v>57</v>
      </c>
      <c r="B166" s="500">
        <v>2</v>
      </c>
      <c r="C166" s="148">
        <v>0</v>
      </c>
      <c r="D166" s="148">
        <v>1</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1</v>
      </c>
      <c r="T166" s="734">
        <v>0</v>
      </c>
      <c r="U166" s="734">
        <v>1</v>
      </c>
      <c r="V166" s="734">
        <v>0</v>
      </c>
      <c r="W166" s="734">
        <v>0</v>
      </c>
      <c r="X166" s="734">
        <v>0</v>
      </c>
      <c r="Y166" s="734">
        <v>0</v>
      </c>
      <c r="Z166" s="734">
        <v>0</v>
      </c>
      <c r="AA166" s="734">
        <v>0</v>
      </c>
      <c r="AB166" s="734">
        <v>0</v>
      </c>
      <c r="AC166" s="149">
        <v>34.200000000000003</v>
      </c>
      <c r="AD166" s="149" t="s">
        <v>24</v>
      </c>
      <c r="AE166" s="148">
        <v>1</v>
      </c>
      <c r="AF166" s="149">
        <v>50</v>
      </c>
      <c r="AG166" s="148">
        <v>1</v>
      </c>
      <c r="AH166" s="149">
        <v>50</v>
      </c>
      <c r="AI166" s="148">
        <v>0</v>
      </c>
      <c r="AJ166" s="501">
        <v>0</v>
      </c>
      <c r="AY166" s="748"/>
      <c r="AZ166" s="749">
        <f t="shared" si="360"/>
        <v>4</v>
      </c>
    </row>
    <row r="167" spans="1:52" x14ac:dyDescent="0.2">
      <c r="A167" s="154" t="s">
        <v>94</v>
      </c>
      <c r="B167" s="500">
        <v>3</v>
      </c>
      <c r="C167" s="148">
        <v>0</v>
      </c>
      <c r="D167" s="148">
        <v>2</v>
      </c>
      <c r="E167" s="148">
        <v>0</v>
      </c>
      <c r="F167" s="148">
        <v>1</v>
      </c>
      <c r="G167" s="148">
        <v>0</v>
      </c>
      <c r="H167" s="148">
        <v>0</v>
      </c>
      <c r="I167" s="148">
        <v>0</v>
      </c>
      <c r="J167" s="148">
        <v>0</v>
      </c>
      <c r="K167" s="148">
        <v>0</v>
      </c>
      <c r="L167" s="148">
        <v>0</v>
      </c>
      <c r="M167" s="512"/>
      <c r="N167" s="527" t="s">
        <v>94</v>
      </c>
      <c r="O167" s="733">
        <v>0</v>
      </c>
      <c r="P167" s="734">
        <v>0</v>
      </c>
      <c r="Q167" s="734">
        <v>1</v>
      </c>
      <c r="R167" s="734">
        <v>1</v>
      </c>
      <c r="S167" s="734">
        <v>0</v>
      </c>
      <c r="T167" s="734">
        <v>1</v>
      </c>
      <c r="U167" s="734">
        <v>0</v>
      </c>
      <c r="V167" s="734">
        <v>0</v>
      </c>
      <c r="W167" s="734">
        <v>0</v>
      </c>
      <c r="X167" s="734">
        <v>0</v>
      </c>
      <c r="Y167" s="734">
        <v>0</v>
      </c>
      <c r="Z167" s="734">
        <v>0</v>
      </c>
      <c r="AA167" s="734">
        <v>0</v>
      </c>
      <c r="AB167" s="734">
        <v>0</v>
      </c>
      <c r="AC167" s="149">
        <v>23.6</v>
      </c>
      <c r="AD167" s="149" t="s">
        <v>24</v>
      </c>
      <c r="AE167" s="148">
        <v>1</v>
      </c>
      <c r="AF167" s="149">
        <v>33.333333333333329</v>
      </c>
      <c r="AG167" s="148">
        <v>0</v>
      </c>
      <c r="AH167" s="149">
        <v>0</v>
      </c>
      <c r="AI167" s="148">
        <v>0</v>
      </c>
      <c r="AJ167" s="501">
        <v>0</v>
      </c>
      <c r="AY167" s="748"/>
      <c r="AZ167" s="749">
        <f t="shared" si="360"/>
        <v>1</v>
      </c>
    </row>
    <row r="168" spans="1:52" x14ac:dyDescent="0.2">
      <c r="A168" s="154" t="s">
        <v>95</v>
      </c>
      <c r="B168" s="500">
        <v>7</v>
      </c>
      <c r="C168" s="148">
        <v>0</v>
      </c>
      <c r="D168" s="148">
        <v>5</v>
      </c>
      <c r="E168" s="148">
        <v>0</v>
      </c>
      <c r="F168" s="148">
        <v>2</v>
      </c>
      <c r="G168" s="148">
        <v>0</v>
      </c>
      <c r="H168" s="148">
        <v>0</v>
      </c>
      <c r="I168" s="148">
        <v>0</v>
      </c>
      <c r="J168" s="148">
        <v>0</v>
      </c>
      <c r="K168" s="148">
        <v>0</v>
      </c>
      <c r="L168" s="148">
        <v>0</v>
      </c>
      <c r="M168" s="512"/>
      <c r="N168" s="527" t="s">
        <v>95</v>
      </c>
      <c r="O168" s="733">
        <v>0</v>
      </c>
      <c r="P168" s="734">
        <v>0</v>
      </c>
      <c r="Q168" s="734">
        <v>0</v>
      </c>
      <c r="R168" s="734">
        <v>3</v>
      </c>
      <c r="S168" s="734">
        <v>4</v>
      </c>
      <c r="T168" s="734">
        <v>0</v>
      </c>
      <c r="U168" s="734">
        <v>0</v>
      </c>
      <c r="V168" s="734">
        <v>0</v>
      </c>
      <c r="W168" s="734">
        <v>0</v>
      </c>
      <c r="X168" s="734">
        <v>0</v>
      </c>
      <c r="Y168" s="734">
        <v>0</v>
      </c>
      <c r="Z168" s="734">
        <v>0</v>
      </c>
      <c r="AA168" s="734">
        <v>0</v>
      </c>
      <c r="AB168" s="734">
        <v>0</v>
      </c>
      <c r="AC168" s="149">
        <v>25.2</v>
      </c>
      <c r="AD168" s="149" t="s">
        <v>24</v>
      </c>
      <c r="AE168" s="148">
        <v>0</v>
      </c>
      <c r="AF168" s="149">
        <v>0</v>
      </c>
      <c r="AG168" s="148">
        <v>0</v>
      </c>
      <c r="AH168" s="149">
        <v>0</v>
      </c>
      <c r="AI168" s="148">
        <v>0</v>
      </c>
      <c r="AJ168" s="501">
        <v>0</v>
      </c>
      <c r="AY168" s="750"/>
      <c r="AZ168" s="751">
        <f t="shared" si="360"/>
        <v>0</v>
      </c>
    </row>
    <row r="169" spans="1:52" x14ac:dyDescent="0.2">
      <c r="A169" s="154" t="s">
        <v>96</v>
      </c>
      <c r="B169" s="500">
        <v>11</v>
      </c>
      <c r="C169" s="148">
        <v>0</v>
      </c>
      <c r="D169" s="148">
        <v>10</v>
      </c>
      <c r="E169" s="148">
        <v>0</v>
      </c>
      <c r="F169" s="148">
        <v>1</v>
      </c>
      <c r="G169" s="148">
        <v>0</v>
      </c>
      <c r="H169" s="148">
        <v>0</v>
      </c>
      <c r="I169" s="148">
        <v>0</v>
      </c>
      <c r="J169" s="148">
        <v>0</v>
      </c>
      <c r="K169" s="148">
        <v>0</v>
      </c>
      <c r="L169" s="148">
        <v>0</v>
      </c>
      <c r="M169" s="512"/>
      <c r="N169" s="527" t="s">
        <v>96</v>
      </c>
      <c r="O169" s="733">
        <v>0</v>
      </c>
      <c r="P169" s="734">
        <v>0</v>
      </c>
      <c r="Q169" s="734">
        <v>3</v>
      </c>
      <c r="R169" s="734">
        <v>5</v>
      </c>
      <c r="S169" s="734">
        <v>2</v>
      </c>
      <c r="T169" s="734">
        <v>1</v>
      </c>
      <c r="U169" s="734">
        <v>0</v>
      </c>
      <c r="V169" s="734">
        <v>0</v>
      </c>
      <c r="W169" s="734">
        <v>0</v>
      </c>
      <c r="X169" s="734">
        <v>0</v>
      </c>
      <c r="Y169" s="734">
        <v>0</v>
      </c>
      <c r="Z169" s="734">
        <v>0</v>
      </c>
      <c r="AA169" s="734">
        <v>0</v>
      </c>
      <c r="AB169" s="734">
        <v>0</v>
      </c>
      <c r="AC169" s="149">
        <v>23.2</v>
      </c>
      <c r="AD169" s="149">
        <v>28.5</v>
      </c>
      <c r="AE169" s="148">
        <v>1</v>
      </c>
      <c r="AF169" s="149">
        <v>9.0909090909090917</v>
      </c>
      <c r="AG169" s="148">
        <v>0</v>
      </c>
      <c r="AH169" s="149">
        <v>0</v>
      </c>
      <c r="AI169" s="148">
        <v>0</v>
      </c>
      <c r="AJ169" s="501">
        <v>0</v>
      </c>
      <c r="AY169" s="752">
        <f>BA9</f>
        <v>45973</v>
      </c>
      <c r="AZ169" s="749">
        <f>IF( ISERROR(BA115), 0, BA115)</f>
        <v>0</v>
      </c>
    </row>
    <row r="170" spans="1:52" x14ac:dyDescent="0.2">
      <c r="A170" s="154" t="s">
        <v>58</v>
      </c>
      <c r="B170" s="500">
        <v>5</v>
      </c>
      <c r="C170" s="148">
        <v>0</v>
      </c>
      <c r="D170" s="148">
        <v>5</v>
      </c>
      <c r="E170" s="148">
        <v>0</v>
      </c>
      <c r="F170" s="148">
        <v>0</v>
      </c>
      <c r="G170" s="148">
        <v>0</v>
      </c>
      <c r="H170" s="148">
        <v>0</v>
      </c>
      <c r="I170" s="148">
        <v>0</v>
      </c>
      <c r="J170" s="148">
        <v>0</v>
      </c>
      <c r="K170" s="148">
        <v>0</v>
      </c>
      <c r="L170" s="148">
        <v>0</v>
      </c>
      <c r="M170" s="512"/>
      <c r="N170" s="527" t="s">
        <v>58</v>
      </c>
      <c r="O170" s="733">
        <v>0</v>
      </c>
      <c r="P170" s="734">
        <v>0</v>
      </c>
      <c r="Q170" s="734">
        <v>1</v>
      </c>
      <c r="R170" s="734">
        <v>2</v>
      </c>
      <c r="S170" s="734">
        <v>1</v>
      </c>
      <c r="T170" s="734">
        <v>1</v>
      </c>
      <c r="U170" s="734">
        <v>0</v>
      </c>
      <c r="V170" s="734">
        <v>0</v>
      </c>
      <c r="W170" s="734">
        <v>0</v>
      </c>
      <c r="X170" s="734">
        <v>0</v>
      </c>
      <c r="Y170" s="734">
        <v>0</v>
      </c>
      <c r="Z170" s="734">
        <v>0</v>
      </c>
      <c r="AA170" s="734">
        <v>0</v>
      </c>
      <c r="AB170" s="734">
        <v>0</v>
      </c>
      <c r="AC170" s="149">
        <v>24.8</v>
      </c>
      <c r="AD170" s="149" t="s">
        <v>24</v>
      </c>
      <c r="AE170" s="148">
        <v>1</v>
      </c>
      <c r="AF170" s="149">
        <v>20</v>
      </c>
      <c r="AG170" s="148">
        <v>0</v>
      </c>
      <c r="AH170" s="149">
        <v>0</v>
      </c>
      <c r="AI170" s="148">
        <v>0</v>
      </c>
      <c r="AJ170" s="501">
        <v>0</v>
      </c>
      <c r="AY170" s="748"/>
      <c r="AZ170" s="749">
        <f t="shared" ref="AZ170:AZ192" si="361">IF( ISERROR(BA116), 0, BA116)</f>
        <v>1</v>
      </c>
    </row>
    <row r="171" spans="1:52" x14ac:dyDescent="0.2">
      <c r="A171" s="154" t="s">
        <v>97</v>
      </c>
      <c r="B171" s="500">
        <v>6</v>
      </c>
      <c r="C171" s="148">
        <v>0</v>
      </c>
      <c r="D171" s="148">
        <v>4</v>
      </c>
      <c r="E171" s="148">
        <v>0</v>
      </c>
      <c r="F171" s="148">
        <v>2</v>
      </c>
      <c r="G171" s="148">
        <v>0</v>
      </c>
      <c r="H171" s="148">
        <v>0</v>
      </c>
      <c r="I171" s="148">
        <v>0</v>
      </c>
      <c r="J171" s="148">
        <v>0</v>
      </c>
      <c r="K171" s="148">
        <v>0</v>
      </c>
      <c r="L171" s="148">
        <v>0</v>
      </c>
      <c r="M171" s="512"/>
      <c r="N171" s="527" t="s">
        <v>97</v>
      </c>
      <c r="O171" s="733">
        <v>0</v>
      </c>
      <c r="P171" s="734">
        <v>0</v>
      </c>
      <c r="Q171" s="734">
        <v>0</v>
      </c>
      <c r="R171" s="734">
        <v>2</v>
      </c>
      <c r="S171" s="734">
        <v>3</v>
      </c>
      <c r="T171" s="734">
        <v>1</v>
      </c>
      <c r="U171" s="734">
        <v>0</v>
      </c>
      <c r="V171" s="734">
        <v>0</v>
      </c>
      <c r="W171" s="734">
        <v>0</v>
      </c>
      <c r="X171" s="734">
        <v>0</v>
      </c>
      <c r="Y171" s="734">
        <v>0</v>
      </c>
      <c r="Z171" s="734">
        <v>0</v>
      </c>
      <c r="AA171" s="734">
        <v>0</v>
      </c>
      <c r="AB171" s="734">
        <v>0</v>
      </c>
      <c r="AC171" s="149">
        <v>25.5</v>
      </c>
      <c r="AD171" s="149" t="s">
        <v>24</v>
      </c>
      <c r="AE171" s="148">
        <v>1</v>
      </c>
      <c r="AF171" s="149">
        <v>16.666666666666664</v>
      </c>
      <c r="AG171" s="148">
        <v>0</v>
      </c>
      <c r="AH171" s="149">
        <v>0</v>
      </c>
      <c r="AI171" s="148">
        <v>0</v>
      </c>
      <c r="AJ171" s="501">
        <v>0</v>
      </c>
      <c r="AY171" s="748"/>
      <c r="AZ171" s="749">
        <f t="shared" si="361"/>
        <v>2</v>
      </c>
    </row>
    <row r="172" spans="1:52" x14ac:dyDescent="0.2">
      <c r="A172" s="154" t="s">
        <v>98</v>
      </c>
      <c r="B172" s="500">
        <v>8</v>
      </c>
      <c r="C172" s="148">
        <v>0</v>
      </c>
      <c r="D172" s="148">
        <v>5</v>
      </c>
      <c r="E172" s="148">
        <v>0</v>
      </c>
      <c r="F172" s="148">
        <v>3</v>
      </c>
      <c r="G172" s="148">
        <v>0</v>
      </c>
      <c r="H172" s="148">
        <v>0</v>
      </c>
      <c r="I172" s="148">
        <v>0</v>
      </c>
      <c r="J172" s="148">
        <v>0</v>
      </c>
      <c r="K172" s="148">
        <v>0</v>
      </c>
      <c r="L172" s="148">
        <v>0</v>
      </c>
      <c r="M172" s="512"/>
      <c r="N172" s="527" t="s">
        <v>98</v>
      </c>
      <c r="O172" s="733">
        <v>0</v>
      </c>
      <c r="P172" s="734">
        <v>0</v>
      </c>
      <c r="Q172" s="734">
        <v>0</v>
      </c>
      <c r="R172" s="734">
        <v>3</v>
      </c>
      <c r="S172" s="734">
        <v>5</v>
      </c>
      <c r="T172" s="734">
        <v>0</v>
      </c>
      <c r="U172" s="734">
        <v>0</v>
      </c>
      <c r="V172" s="734">
        <v>0</v>
      </c>
      <c r="W172" s="734">
        <v>0</v>
      </c>
      <c r="X172" s="734">
        <v>0</v>
      </c>
      <c r="Y172" s="734">
        <v>0</v>
      </c>
      <c r="Z172" s="734">
        <v>0</v>
      </c>
      <c r="AA172" s="734">
        <v>0</v>
      </c>
      <c r="AB172" s="734">
        <v>0</v>
      </c>
      <c r="AC172" s="149">
        <v>26.1</v>
      </c>
      <c r="AD172" s="149" t="s">
        <v>24</v>
      </c>
      <c r="AE172" s="148">
        <v>0</v>
      </c>
      <c r="AF172" s="149">
        <v>0</v>
      </c>
      <c r="AG172" s="148">
        <v>0</v>
      </c>
      <c r="AH172" s="149">
        <v>0</v>
      </c>
      <c r="AI172" s="148">
        <v>0</v>
      </c>
      <c r="AJ172" s="501">
        <v>0</v>
      </c>
      <c r="AY172" s="748"/>
      <c r="AZ172" s="749">
        <f t="shared" si="361"/>
        <v>1</v>
      </c>
    </row>
    <row r="173" spans="1:52" x14ac:dyDescent="0.2">
      <c r="A173" s="154" t="s">
        <v>99</v>
      </c>
      <c r="B173" s="500">
        <v>8</v>
      </c>
      <c r="C173" s="148">
        <v>1</v>
      </c>
      <c r="D173" s="148">
        <v>7</v>
      </c>
      <c r="E173" s="148">
        <v>0</v>
      </c>
      <c r="F173" s="148">
        <v>0</v>
      </c>
      <c r="G173" s="148">
        <v>0</v>
      </c>
      <c r="H173" s="148">
        <v>0</v>
      </c>
      <c r="I173" s="148">
        <v>0</v>
      </c>
      <c r="J173" s="148">
        <v>0</v>
      </c>
      <c r="K173" s="148">
        <v>0</v>
      </c>
      <c r="L173" s="148">
        <v>0</v>
      </c>
      <c r="M173" s="512"/>
      <c r="N173" s="527" t="s">
        <v>99</v>
      </c>
      <c r="O173" s="733">
        <v>0</v>
      </c>
      <c r="P173" s="734">
        <v>1</v>
      </c>
      <c r="Q173" s="734">
        <v>1</v>
      </c>
      <c r="R173" s="734">
        <v>2</v>
      </c>
      <c r="S173" s="734">
        <v>4</v>
      </c>
      <c r="T173" s="734">
        <v>0</v>
      </c>
      <c r="U173" s="734">
        <v>0</v>
      </c>
      <c r="V173" s="734">
        <v>0</v>
      </c>
      <c r="W173" s="734">
        <v>0</v>
      </c>
      <c r="X173" s="734">
        <v>0</v>
      </c>
      <c r="Y173" s="734">
        <v>0</v>
      </c>
      <c r="Z173" s="734">
        <v>0</v>
      </c>
      <c r="AA173" s="734">
        <v>0</v>
      </c>
      <c r="AB173" s="734">
        <v>0</v>
      </c>
      <c r="AC173" s="149">
        <v>22.8</v>
      </c>
      <c r="AD173" s="149" t="s">
        <v>24</v>
      </c>
      <c r="AE173" s="148">
        <v>0</v>
      </c>
      <c r="AF173" s="149">
        <v>0</v>
      </c>
      <c r="AG173" s="148">
        <v>0</v>
      </c>
      <c r="AH173" s="149">
        <v>0</v>
      </c>
      <c r="AI173" s="148">
        <v>0</v>
      </c>
      <c r="AJ173" s="501">
        <v>0</v>
      </c>
      <c r="AY173" s="748"/>
      <c r="AZ173" s="749">
        <f t="shared" si="361"/>
        <v>2</v>
      </c>
    </row>
    <row r="174" spans="1:52" x14ac:dyDescent="0.2">
      <c r="A174" s="154" t="s">
        <v>60</v>
      </c>
      <c r="B174" s="500">
        <v>8</v>
      </c>
      <c r="C174" s="148">
        <v>0</v>
      </c>
      <c r="D174" s="148">
        <v>4</v>
      </c>
      <c r="E174" s="148">
        <v>0</v>
      </c>
      <c r="F174" s="148">
        <v>4</v>
      </c>
      <c r="G174" s="148">
        <v>0</v>
      </c>
      <c r="H174" s="148">
        <v>0</v>
      </c>
      <c r="I174" s="148">
        <v>0</v>
      </c>
      <c r="J174" s="148">
        <v>0</v>
      </c>
      <c r="K174" s="148">
        <v>0</v>
      </c>
      <c r="L174" s="148">
        <v>0</v>
      </c>
      <c r="M174" s="512"/>
      <c r="N174" s="527" t="s">
        <v>60</v>
      </c>
      <c r="O174" s="733">
        <v>0</v>
      </c>
      <c r="P174" s="734">
        <v>1</v>
      </c>
      <c r="Q174" s="734">
        <v>2</v>
      </c>
      <c r="R174" s="734">
        <v>4</v>
      </c>
      <c r="S174" s="734">
        <v>0</v>
      </c>
      <c r="T174" s="734">
        <v>1</v>
      </c>
      <c r="U174" s="734">
        <v>0</v>
      </c>
      <c r="V174" s="734">
        <v>0</v>
      </c>
      <c r="W174" s="734">
        <v>0</v>
      </c>
      <c r="X174" s="734">
        <v>0</v>
      </c>
      <c r="Y174" s="734">
        <v>0</v>
      </c>
      <c r="Z174" s="734">
        <v>0</v>
      </c>
      <c r="AA174" s="734">
        <v>0</v>
      </c>
      <c r="AB174" s="734">
        <v>0</v>
      </c>
      <c r="AC174" s="149">
        <v>22</v>
      </c>
      <c r="AD174" s="149" t="s">
        <v>24</v>
      </c>
      <c r="AE174" s="148">
        <v>1</v>
      </c>
      <c r="AF174" s="149">
        <v>12.5</v>
      </c>
      <c r="AG174" s="148">
        <v>0</v>
      </c>
      <c r="AH174" s="149">
        <v>0</v>
      </c>
      <c r="AI174" s="148">
        <v>0</v>
      </c>
      <c r="AJ174" s="501">
        <v>0</v>
      </c>
      <c r="AY174" s="748"/>
      <c r="AZ174" s="749">
        <f t="shared" si="361"/>
        <v>3</v>
      </c>
    </row>
    <row r="175" spans="1:52" x14ac:dyDescent="0.2">
      <c r="A175" s="154" t="s">
        <v>100</v>
      </c>
      <c r="B175" s="500">
        <v>10</v>
      </c>
      <c r="C175" s="148">
        <v>2</v>
      </c>
      <c r="D175" s="148">
        <v>8</v>
      </c>
      <c r="E175" s="148">
        <v>0</v>
      </c>
      <c r="F175" s="148">
        <v>0</v>
      </c>
      <c r="G175" s="148">
        <v>0</v>
      </c>
      <c r="H175" s="148">
        <v>0</v>
      </c>
      <c r="I175" s="148">
        <v>0</v>
      </c>
      <c r="J175" s="148">
        <v>0</v>
      </c>
      <c r="K175" s="148">
        <v>0</v>
      </c>
      <c r="L175" s="148">
        <v>0</v>
      </c>
      <c r="M175" s="512"/>
      <c r="N175" s="527" t="s">
        <v>100</v>
      </c>
      <c r="O175" s="733">
        <v>0</v>
      </c>
      <c r="P175" s="734">
        <v>0</v>
      </c>
      <c r="Q175" s="734">
        <v>1</v>
      </c>
      <c r="R175" s="734">
        <v>3</v>
      </c>
      <c r="S175" s="734">
        <v>5</v>
      </c>
      <c r="T175" s="734">
        <v>1</v>
      </c>
      <c r="U175" s="734">
        <v>0</v>
      </c>
      <c r="V175" s="734">
        <v>0</v>
      </c>
      <c r="W175" s="734">
        <v>0</v>
      </c>
      <c r="X175" s="734">
        <v>0</v>
      </c>
      <c r="Y175" s="734">
        <v>0</v>
      </c>
      <c r="Z175" s="734">
        <v>0</v>
      </c>
      <c r="AA175" s="734">
        <v>0</v>
      </c>
      <c r="AB175" s="734">
        <v>0</v>
      </c>
      <c r="AC175" s="149">
        <v>25.8</v>
      </c>
      <c r="AD175" s="149" t="s">
        <v>24</v>
      </c>
      <c r="AE175" s="148">
        <v>1</v>
      </c>
      <c r="AF175" s="149">
        <v>10</v>
      </c>
      <c r="AG175" s="148">
        <v>0</v>
      </c>
      <c r="AH175" s="149">
        <v>0</v>
      </c>
      <c r="AI175" s="148">
        <v>0</v>
      </c>
      <c r="AJ175" s="501">
        <v>0</v>
      </c>
      <c r="AY175" s="748"/>
      <c r="AZ175" s="749">
        <f t="shared" si="361"/>
        <v>22</v>
      </c>
    </row>
    <row r="176" spans="1:52" x14ac:dyDescent="0.2">
      <c r="A176" s="154" t="s">
        <v>101</v>
      </c>
      <c r="B176" s="500">
        <v>6</v>
      </c>
      <c r="C176" s="148">
        <v>0</v>
      </c>
      <c r="D176" s="148">
        <v>4</v>
      </c>
      <c r="E176" s="148">
        <v>0</v>
      </c>
      <c r="F176" s="148">
        <v>2</v>
      </c>
      <c r="G176" s="148">
        <v>0</v>
      </c>
      <c r="H176" s="148">
        <v>0</v>
      </c>
      <c r="I176" s="148">
        <v>0</v>
      </c>
      <c r="J176" s="148">
        <v>0</v>
      </c>
      <c r="K176" s="148">
        <v>0</v>
      </c>
      <c r="L176" s="148">
        <v>0</v>
      </c>
      <c r="M176" s="512"/>
      <c r="N176" s="527" t="s">
        <v>101</v>
      </c>
      <c r="O176" s="733">
        <v>0</v>
      </c>
      <c r="P176" s="734">
        <v>0</v>
      </c>
      <c r="Q176" s="734">
        <v>1</v>
      </c>
      <c r="R176" s="734">
        <v>2</v>
      </c>
      <c r="S176" s="734">
        <v>1</v>
      </c>
      <c r="T176" s="734">
        <v>2</v>
      </c>
      <c r="U176" s="734">
        <v>0</v>
      </c>
      <c r="V176" s="734">
        <v>0</v>
      </c>
      <c r="W176" s="734">
        <v>0</v>
      </c>
      <c r="X176" s="734">
        <v>0</v>
      </c>
      <c r="Y176" s="734">
        <v>0</v>
      </c>
      <c r="Z176" s="734">
        <v>0</v>
      </c>
      <c r="AA176" s="734">
        <v>0</v>
      </c>
      <c r="AB176" s="734">
        <v>0</v>
      </c>
      <c r="AC176" s="149">
        <v>25.3</v>
      </c>
      <c r="AD176" s="149" t="s">
        <v>24</v>
      </c>
      <c r="AE176" s="148">
        <v>2</v>
      </c>
      <c r="AF176" s="149">
        <v>33.333333333333329</v>
      </c>
      <c r="AG176" s="148">
        <v>0</v>
      </c>
      <c r="AH176" s="149">
        <v>0</v>
      </c>
      <c r="AI176" s="148">
        <v>0</v>
      </c>
      <c r="AJ176" s="501">
        <v>0</v>
      </c>
      <c r="AY176" s="748"/>
      <c r="AZ176" s="749">
        <f t="shared" si="361"/>
        <v>41</v>
      </c>
    </row>
    <row r="177" spans="1:52" x14ac:dyDescent="0.2">
      <c r="A177" s="154" t="s">
        <v>102</v>
      </c>
      <c r="B177" s="500">
        <v>9</v>
      </c>
      <c r="C177" s="148">
        <v>0</v>
      </c>
      <c r="D177" s="148">
        <v>8</v>
      </c>
      <c r="E177" s="148">
        <v>0</v>
      </c>
      <c r="F177" s="148">
        <v>1</v>
      </c>
      <c r="G177" s="148">
        <v>0</v>
      </c>
      <c r="H177" s="148">
        <v>0</v>
      </c>
      <c r="I177" s="148">
        <v>0</v>
      </c>
      <c r="J177" s="148">
        <v>0</v>
      </c>
      <c r="K177" s="148">
        <v>0</v>
      </c>
      <c r="L177" s="148">
        <v>0</v>
      </c>
      <c r="M177" s="512"/>
      <c r="N177" s="527" t="s">
        <v>102</v>
      </c>
      <c r="O177" s="733">
        <v>0</v>
      </c>
      <c r="P177" s="734">
        <v>0</v>
      </c>
      <c r="Q177" s="734">
        <v>1</v>
      </c>
      <c r="R177" s="734">
        <v>5</v>
      </c>
      <c r="S177" s="734">
        <v>3</v>
      </c>
      <c r="T177" s="734">
        <v>0</v>
      </c>
      <c r="U177" s="734">
        <v>0</v>
      </c>
      <c r="V177" s="734">
        <v>0</v>
      </c>
      <c r="W177" s="734">
        <v>0</v>
      </c>
      <c r="X177" s="734">
        <v>0</v>
      </c>
      <c r="Y177" s="734">
        <v>0</v>
      </c>
      <c r="Z177" s="734">
        <v>0</v>
      </c>
      <c r="AA177" s="734">
        <v>0</v>
      </c>
      <c r="AB177" s="734">
        <v>0</v>
      </c>
      <c r="AC177" s="149">
        <v>24</v>
      </c>
      <c r="AD177" s="149" t="s">
        <v>24</v>
      </c>
      <c r="AE177" s="148">
        <v>0</v>
      </c>
      <c r="AF177" s="149">
        <v>0</v>
      </c>
      <c r="AG177" s="148">
        <v>0</v>
      </c>
      <c r="AH177" s="149">
        <v>0</v>
      </c>
      <c r="AI177" s="148">
        <v>0</v>
      </c>
      <c r="AJ177" s="501">
        <v>0</v>
      </c>
      <c r="AY177" s="748"/>
      <c r="AZ177" s="749">
        <f t="shared" si="361"/>
        <v>39</v>
      </c>
    </row>
    <row r="178" spans="1:52" x14ac:dyDescent="0.2">
      <c r="A178" s="154" t="s">
        <v>62</v>
      </c>
      <c r="B178" s="500">
        <v>5</v>
      </c>
      <c r="C178" s="148">
        <v>0</v>
      </c>
      <c r="D178" s="148">
        <v>5</v>
      </c>
      <c r="E178" s="148">
        <v>0</v>
      </c>
      <c r="F178" s="148">
        <v>0</v>
      </c>
      <c r="G178" s="148">
        <v>0</v>
      </c>
      <c r="H178" s="148">
        <v>0</v>
      </c>
      <c r="I178" s="148">
        <v>0</v>
      </c>
      <c r="J178" s="148">
        <v>0</v>
      </c>
      <c r="K178" s="148">
        <v>0</v>
      </c>
      <c r="L178" s="148">
        <v>0</v>
      </c>
      <c r="M178" s="512"/>
      <c r="N178" s="527" t="s">
        <v>62</v>
      </c>
      <c r="O178" s="733">
        <v>0</v>
      </c>
      <c r="P178" s="734">
        <v>0</v>
      </c>
      <c r="Q178" s="734">
        <v>3</v>
      </c>
      <c r="R178" s="734">
        <v>2</v>
      </c>
      <c r="S178" s="734">
        <v>0</v>
      </c>
      <c r="T178" s="734">
        <v>0</v>
      </c>
      <c r="U178" s="734">
        <v>0</v>
      </c>
      <c r="V178" s="734">
        <v>0</v>
      </c>
      <c r="W178" s="734">
        <v>0</v>
      </c>
      <c r="X178" s="734">
        <v>0</v>
      </c>
      <c r="Y178" s="734">
        <v>0</v>
      </c>
      <c r="Z178" s="734">
        <v>0</v>
      </c>
      <c r="AA178" s="734">
        <v>0</v>
      </c>
      <c r="AB178" s="734">
        <v>0</v>
      </c>
      <c r="AC178" s="149">
        <v>19.600000000000001</v>
      </c>
      <c r="AD178" s="149" t="s">
        <v>24</v>
      </c>
      <c r="AE178" s="148">
        <v>0</v>
      </c>
      <c r="AF178" s="149">
        <v>0</v>
      </c>
      <c r="AG178" s="148">
        <v>0</v>
      </c>
      <c r="AH178" s="149">
        <v>0</v>
      </c>
      <c r="AI178" s="148">
        <v>0</v>
      </c>
      <c r="AJ178" s="501">
        <v>0</v>
      </c>
      <c r="AY178" s="748"/>
      <c r="AZ178" s="749">
        <f t="shared" si="361"/>
        <v>32</v>
      </c>
    </row>
    <row r="179" spans="1:52" x14ac:dyDescent="0.2">
      <c r="A179" s="154" t="s">
        <v>103</v>
      </c>
      <c r="B179" s="500">
        <v>7</v>
      </c>
      <c r="C179" s="148">
        <v>0</v>
      </c>
      <c r="D179" s="148">
        <v>7</v>
      </c>
      <c r="E179" s="148">
        <v>0</v>
      </c>
      <c r="F179" s="148">
        <v>0</v>
      </c>
      <c r="G179" s="148">
        <v>0</v>
      </c>
      <c r="H179" s="148">
        <v>0</v>
      </c>
      <c r="I179" s="148">
        <v>0</v>
      </c>
      <c r="J179" s="148">
        <v>0</v>
      </c>
      <c r="K179" s="148">
        <v>0</v>
      </c>
      <c r="L179" s="148">
        <v>0</v>
      </c>
      <c r="M179" s="512"/>
      <c r="N179" s="527" t="s">
        <v>103</v>
      </c>
      <c r="O179" s="733">
        <v>0</v>
      </c>
      <c r="P179" s="734">
        <v>0</v>
      </c>
      <c r="Q179" s="734">
        <v>2</v>
      </c>
      <c r="R179" s="734">
        <v>5</v>
      </c>
      <c r="S179" s="734">
        <v>0</v>
      </c>
      <c r="T179" s="734">
        <v>0</v>
      </c>
      <c r="U179" s="734">
        <v>0</v>
      </c>
      <c r="V179" s="734">
        <v>0</v>
      </c>
      <c r="W179" s="734">
        <v>0</v>
      </c>
      <c r="X179" s="734">
        <v>0</v>
      </c>
      <c r="Y179" s="734">
        <v>0</v>
      </c>
      <c r="Z179" s="734">
        <v>0</v>
      </c>
      <c r="AA179" s="734">
        <v>0</v>
      </c>
      <c r="AB179" s="734">
        <v>0</v>
      </c>
      <c r="AC179" s="149">
        <v>20.5</v>
      </c>
      <c r="AD179" s="149" t="s">
        <v>24</v>
      </c>
      <c r="AE179" s="148">
        <v>0</v>
      </c>
      <c r="AF179" s="149">
        <v>0</v>
      </c>
      <c r="AG179" s="148">
        <v>0</v>
      </c>
      <c r="AH179" s="149">
        <v>0</v>
      </c>
      <c r="AI179" s="148">
        <v>0</v>
      </c>
      <c r="AJ179" s="501">
        <v>0</v>
      </c>
      <c r="AY179" s="748"/>
      <c r="AZ179" s="749">
        <f t="shared" si="361"/>
        <v>23</v>
      </c>
    </row>
    <row r="180" spans="1:52" x14ac:dyDescent="0.2">
      <c r="A180" s="154" t="s">
        <v>104</v>
      </c>
      <c r="B180" s="500">
        <v>6</v>
      </c>
      <c r="C180" s="148">
        <v>1</v>
      </c>
      <c r="D180" s="148">
        <v>5</v>
      </c>
      <c r="E180" s="148">
        <v>0</v>
      </c>
      <c r="F180" s="148">
        <v>0</v>
      </c>
      <c r="G180" s="148">
        <v>0</v>
      </c>
      <c r="H180" s="148">
        <v>0</v>
      </c>
      <c r="I180" s="148">
        <v>0</v>
      </c>
      <c r="J180" s="148">
        <v>0</v>
      </c>
      <c r="K180" s="148">
        <v>0</v>
      </c>
      <c r="L180" s="148">
        <v>0</v>
      </c>
      <c r="M180" s="512"/>
      <c r="N180" s="527" t="s">
        <v>104</v>
      </c>
      <c r="O180" s="733">
        <v>0</v>
      </c>
      <c r="P180" s="734">
        <v>0</v>
      </c>
      <c r="Q180" s="734">
        <v>0</v>
      </c>
      <c r="R180" s="734">
        <v>1</v>
      </c>
      <c r="S180" s="734">
        <v>4</v>
      </c>
      <c r="T180" s="734">
        <v>1</v>
      </c>
      <c r="U180" s="734">
        <v>0</v>
      </c>
      <c r="V180" s="734">
        <v>0</v>
      </c>
      <c r="W180" s="734">
        <v>0</v>
      </c>
      <c r="X180" s="734">
        <v>0</v>
      </c>
      <c r="Y180" s="734">
        <v>0</v>
      </c>
      <c r="Z180" s="734">
        <v>0</v>
      </c>
      <c r="AA180" s="734">
        <v>0</v>
      </c>
      <c r="AB180" s="734">
        <v>0</v>
      </c>
      <c r="AC180" s="149">
        <v>26.8</v>
      </c>
      <c r="AD180" s="149" t="s">
        <v>24</v>
      </c>
      <c r="AE180" s="148">
        <v>1</v>
      </c>
      <c r="AF180" s="149">
        <v>16.666666666666664</v>
      </c>
      <c r="AG180" s="148">
        <v>0</v>
      </c>
      <c r="AH180" s="149">
        <v>0</v>
      </c>
      <c r="AI180" s="148">
        <v>0</v>
      </c>
      <c r="AJ180" s="501">
        <v>0</v>
      </c>
      <c r="AY180" s="748"/>
      <c r="AZ180" s="749">
        <f t="shared" si="361"/>
        <v>23</v>
      </c>
    </row>
    <row r="181" spans="1:52" x14ac:dyDescent="0.2">
      <c r="A181" s="154" t="s">
        <v>105</v>
      </c>
      <c r="B181" s="500">
        <v>3</v>
      </c>
      <c r="C181" s="148">
        <v>0</v>
      </c>
      <c r="D181" s="148">
        <v>2</v>
      </c>
      <c r="E181" s="148">
        <v>0</v>
      </c>
      <c r="F181" s="148">
        <v>1</v>
      </c>
      <c r="G181" s="148">
        <v>0</v>
      </c>
      <c r="H181" s="148">
        <v>0</v>
      </c>
      <c r="I181" s="148">
        <v>0</v>
      </c>
      <c r="J181" s="148">
        <v>0</v>
      </c>
      <c r="K181" s="148">
        <v>0</v>
      </c>
      <c r="L181" s="148">
        <v>0</v>
      </c>
      <c r="M181" s="512"/>
      <c r="N181" s="527" t="s">
        <v>105</v>
      </c>
      <c r="O181" s="733">
        <v>0</v>
      </c>
      <c r="P181" s="734">
        <v>0</v>
      </c>
      <c r="Q181" s="734">
        <v>0</v>
      </c>
      <c r="R181" s="734">
        <v>1</v>
      </c>
      <c r="S181" s="734">
        <v>2</v>
      </c>
      <c r="T181" s="734">
        <v>0</v>
      </c>
      <c r="U181" s="734">
        <v>0</v>
      </c>
      <c r="V181" s="734">
        <v>0</v>
      </c>
      <c r="W181" s="734">
        <v>0</v>
      </c>
      <c r="X181" s="734">
        <v>0</v>
      </c>
      <c r="Y181" s="734">
        <v>0</v>
      </c>
      <c r="Z181" s="734">
        <v>0</v>
      </c>
      <c r="AA181" s="734">
        <v>0</v>
      </c>
      <c r="AB181" s="734">
        <v>0</v>
      </c>
      <c r="AC181" s="149">
        <v>23.7</v>
      </c>
      <c r="AD181" s="149" t="s">
        <v>24</v>
      </c>
      <c r="AE181" s="148">
        <v>0</v>
      </c>
      <c r="AF181" s="149">
        <v>0</v>
      </c>
      <c r="AG181" s="148">
        <v>0</v>
      </c>
      <c r="AH181" s="149">
        <v>0</v>
      </c>
      <c r="AI181" s="148">
        <v>0</v>
      </c>
      <c r="AJ181" s="501">
        <v>0</v>
      </c>
      <c r="AY181" s="748"/>
      <c r="AZ181" s="749">
        <f t="shared" si="361"/>
        <v>27</v>
      </c>
    </row>
    <row r="182" spans="1:52" x14ac:dyDescent="0.2">
      <c r="A182" s="154" t="s">
        <v>64</v>
      </c>
      <c r="B182" s="500">
        <v>7</v>
      </c>
      <c r="C182" s="148">
        <v>0</v>
      </c>
      <c r="D182" s="148">
        <v>5</v>
      </c>
      <c r="E182" s="148">
        <v>0</v>
      </c>
      <c r="F182" s="148">
        <v>2</v>
      </c>
      <c r="G182" s="148">
        <v>0</v>
      </c>
      <c r="H182" s="148">
        <v>0</v>
      </c>
      <c r="I182" s="148">
        <v>0</v>
      </c>
      <c r="J182" s="148">
        <v>0</v>
      </c>
      <c r="K182" s="148">
        <v>0</v>
      </c>
      <c r="L182" s="148">
        <v>0</v>
      </c>
      <c r="M182" s="512"/>
      <c r="N182" s="527" t="s">
        <v>64</v>
      </c>
      <c r="O182" s="733">
        <v>0</v>
      </c>
      <c r="P182" s="734">
        <v>0</v>
      </c>
      <c r="Q182" s="734">
        <v>1</v>
      </c>
      <c r="R182" s="734">
        <v>3</v>
      </c>
      <c r="S182" s="734">
        <v>3</v>
      </c>
      <c r="T182" s="734">
        <v>0</v>
      </c>
      <c r="U182" s="734">
        <v>0</v>
      </c>
      <c r="V182" s="734">
        <v>0</v>
      </c>
      <c r="W182" s="734">
        <v>0</v>
      </c>
      <c r="X182" s="734">
        <v>0</v>
      </c>
      <c r="Y182" s="734">
        <v>0</v>
      </c>
      <c r="Z182" s="734">
        <v>0</v>
      </c>
      <c r="AA182" s="734">
        <v>0</v>
      </c>
      <c r="AB182" s="734">
        <v>0</v>
      </c>
      <c r="AC182" s="149">
        <v>23.3</v>
      </c>
      <c r="AD182" s="149" t="s">
        <v>24</v>
      </c>
      <c r="AE182" s="148">
        <v>0</v>
      </c>
      <c r="AF182" s="149">
        <v>0</v>
      </c>
      <c r="AG182" s="148">
        <v>0</v>
      </c>
      <c r="AH182" s="149">
        <v>0</v>
      </c>
      <c r="AI182" s="148">
        <v>0</v>
      </c>
      <c r="AJ182" s="501">
        <v>0</v>
      </c>
      <c r="AY182" s="748"/>
      <c r="AZ182" s="749">
        <f t="shared" si="361"/>
        <v>33</v>
      </c>
    </row>
    <row r="183" spans="1:52" x14ac:dyDescent="0.2">
      <c r="A183" s="154" t="s">
        <v>106</v>
      </c>
      <c r="B183" s="500">
        <v>5</v>
      </c>
      <c r="C183" s="148">
        <v>1</v>
      </c>
      <c r="D183" s="148">
        <v>4</v>
      </c>
      <c r="E183" s="148">
        <v>0</v>
      </c>
      <c r="F183" s="148">
        <v>0</v>
      </c>
      <c r="G183" s="148">
        <v>0</v>
      </c>
      <c r="H183" s="148">
        <v>0</v>
      </c>
      <c r="I183" s="148">
        <v>0</v>
      </c>
      <c r="J183" s="148">
        <v>0</v>
      </c>
      <c r="K183" s="148">
        <v>0</v>
      </c>
      <c r="L183" s="148">
        <v>0</v>
      </c>
      <c r="M183" s="512"/>
      <c r="N183" s="527" t="s">
        <v>106</v>
      </c>
      <c r="O183" s="733">
        <v>0</v>
      </c>
      <c r="P183" s="734">
        <v>0</v>
      </c>
      <c r="Q183" s="734">
        <v>1</v>
      </c>
      <c r="R183" s="734">
        <v>1</v>
      </c>
      <c r="S183" s="734">
        <v>3</v>
      </c>
      <c r="T183" s="734">
        <v>0</v>
      </c>
      <c r="U183" s="734">
        <v>0</v>
      </c>
      <c r="V183" s="734">
        <v>0</v>
      </c>
      <c r="W183" s="734">
        <v>0</v>
      </c>
      <c r="X183" s="734">
        <v>0</v>
      </c>
      <c r="Y183" s="734">
        <v>0</v>
      </c>
      <c r="Z183" s="734">
        <v>0</v>
      </c>
      <c r="AA183" s="734">
        <v>0</v>
      </c>
      <c r="AB183" s="734">
        <v>0</v>
      </c>
      <c r="AC183" s="149">
        <v>24.6</v>
      </c>
      <c r="AD183" s="149" t="s">
        <v>24</v>
      </c>
      <c r="AE183" s="148">
        <v>0</v>
      </c>
      <c r="AF183" s="149">
        <v>0</v>
      </c>
      <c r="AG183" s="148">
        <v>0</v>
      </c>
      <c r="AH183" s="149">
        <v>0</v>
      </c>
      <c r="AI183" s="148">
        <v>0</v>
      </c>
      <c r="AJ183" s="501">
        <v>0</v>
      </c>
      <c r="AY183" s="748"/>
      <c r="AZ183" s="749">
        <f t="shared" si="361"/>
        <v>21</v>
      </c>
    </row>
    <row r="184" spans="1:52" x14ac:dyDescent="0.2">
      <c r="A184" s="154" t="s">
        <v>107</v>
      </c>
      <c r="B184" s="500">
        <v>8</v>
      </c>
      <c r="C184" s="148">
        <v>0</v>
      </c>
      <c r="D184" s="148">
        <v>8</v>
      </c>
      <c r="E184" s="148">
        <v>0</v>
      </c>
      <c r="F184" s="148">
        <v>0</v>
      </c>
      <c r="G184" s="148">
        <v>0</v>
      </c>
      <c r="H184" s="148">
        <v>0</v>
      </c>
      <c r="I184" s="148">
        <v>0</v>
      </c>
      <c r="J184" s="148">
        <v>0</v>
      </c>
      <c r="K184" s="148">
        <v>0</v>
      </c>
      <c r="L184" s="148">
        <v>0</v>
      </c>
      <c r="M184" s="512"/>
      <c r="N184" s="527" t="s">
        <v>107</v>
      </c>
      <c r="O184" s="733">
        <v>0</v>
      </c>
      <c r="P184" s="734">
        <v>0</v>
      </c>
      <c r="Q184" s="734">
        <v>1</v>
      </c>
      <c r="R184" s="734">
        <v>4</v>
      </c>
      <c r="S184" s="734">
        <v>3</v>
      </c>
      <c r="T184" s="734">
        <v>0</v>
      </c>
      <c r="U184" s="734">
        <v>0</v>
      </c>
      <c r="V184" s="734">
        <v>0</v>
      </c>
      <c r="W184" s="734">
        <v>0</v>
      </c>
      <c r="X184" s="734">
        <v>0</v>
      </c>
      <c r="Y184" s="734">
        <v>0</v>
      </c>
      <c r="Z184" s="734">
        <v>0</v>
      </c>
      <c r="AA184" s="734">
        <v>0</v>
      </c>
      <c r="AB184" s="734">
        <v>0</v>
      </c>
      <c r="AC184" s="149">
        <v>23.7</v>
      </c>
      <c r="AD184" s="149" t="s">
        <v>24</v>
      </c>
      <c r="AE184" s="148">
        <v>0</v>
      </c>
      <c r="AF184" s="149">
        <v>0</v>
      </c>
      <c r="AG184" s="148">
        <v>0</v>
      </c>
      <c r="AH184" s="149">
        <v>0</v>
      </c>
      <c r="AI184" s="148">
        <v>0</v>
      </c>
      <c r="AJ184" s="501">
        <v>0</v>
      </c>
      <c r="AY184" s="748"/>
      <c r="AZ184" s="749">
        <f t="shared" si="361"/>
        <v>25</v>
      </c>
    </row>
    <row r="185" spans="1:52" x14ac:dyDescent="0.2">
      <c r="A185" s="154" t="s">
        <v>108</v>
      </c>
      <c r="B185" s="500">
        <v>5</v>
      </c>
      <c r="C185" s="148">
        <v>2</v>
      </c>
      <c r="D185" s="148">
        <v>2</v>
      </c>
      <c r="E185" s="148">
        <v>0</v>
      </c>
      <c r="F185" s="148">
        <v>1</v>
      </c>
      <c r="G185" s="148">
        <v>0</v>
      </c>
      <c r="H185" s="148">
        <v>0</v>
      </c>
      <c r="I185" s="148">
        <v>0</v>
      </c>
      <c r="J185" s="148">
        <v>0</v>
      </c>
      <c r="K185" s="148">
        <v>0</v>
      </c>
      <c r="L185" s="148">
        <v>0</v>
      </c>
      <c r="M185" s="512"/>
      <c r="N185" s="527" t="s">
        <v>108</v>
      </c>
      <c r="O185" s="733">
        <v>0</v>
      </c>
      <c r="P185" s="734">
        <v>0</v>
      </c>
      <c r="Q185" s="734">
        <v>0</v>
      </c>
      <c r="R185" s="734">
        <v>0</v>
      </c>
      <c r="S185" s="734">
        <v>2</v>
      </c>
      <c r="T185" s="734">
        <v>1</v>
      </c>
      <c r="U185" s="734">
        <v>2</v>
      </c>
      <c r="V185" s="734">
        <v>0</v>
      </c>
      <c r="W185" s="734">
        <v>0</v>
      </c>
      <c r="X185" s="734">
        <v>0</v>
      </c>
      <c r="Y185" s="734">
        <v>0</v>
      </c>
      <c r="Z185" s="734">
        <v>0</v>
      </c>
      <c r="AA185" s="734">
        <v>0</v>
      </c>
      <c r="AB185" s="734">
        <v>0</v>
      </c>
      <c r="AC185" s="149">
        <v>32.1</v>
      </c>
      <c r="AD185" s="149" t="s">
        <v>24</v>
      </c>
      <c r="AE185" s="148">
        <v>3</v>
      </c>
      <c r="AF185" s="149">
        <v>60</v>
      </c>
      <c r="AG185" s="148">
        <v>2</v>
      </c>
      <c r="AH185" s="149">
        <v>40</v>
      </c>
      <c r="AI185" s="148">
        <v>0</v>
      </c>
      <c r="AJ185" s="501">
        <v>0</v>
      </c>
      <c r="AY185" s="748"/>
      <c r="AZ185" s="749">
        <f t="shared" si="361"/>
        <v>20</v>
      </c>
    </row>
    <row r="186" spans="1:52" x14ac:dyDescent="0.2">
      <c r="A186" s="154" t="s">
        <v>65</v>
      </c>
      <c r="B186" s="504">
        <v>2</v>
      </c>
      <c r="C186" s="150">
        <v>0</v>
      </c>
      <c r="D186" s="150">
        <v>2</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1</v>
      </c>
      <c r="T186" s="734">
        <v>1</v>
      </c>
      <c r="U186" s="734">
        <v>0</v>
      </c>
      <c r="V186" s="734">
        <v>0</v>
      </c>
      <c r="W186" s="734">
        <v>0</v>
      </c>
      <c r="X186" s="734">
        <v>0</v>
      </c>
      <c r="Y186" s="734">
        <v>0</v>
      </c>
      <c r="Z186" s="734">
        <v>0</v>
      </c>
      <c r="AA186" s="734">
        <v>0</v>
      </c>
      <c r="AB186" s="734">
        <v>0</v>
      </c>
      <c r="AC186" s="151">
        <v>29.7</v>
      </c>
      <c r="AD186" s="151" t="s">
        <v>24</v>
      </c>
      <c r="AE186" s="150">
        <v>1</v>
      </c>
      <c r="AF186" s="151">
        <v>50</v>
      </c>
      <c r="AG186" s="150">
        <v>0</v>
      </c>
      <c r="AH186" s="151">
        <v>0</v>
      </c>
      <c r="AI186" s="150">
        <v>0</v>
      </c>
      <c r="AJ186" s="505">
        <v>0</v>
      </c>
      <c r="AY186" s="748"/>
      <c r="AZ186" s="749">
        <f t="shared" si="361"/>
        <v>9</v>
      </c>
    </row>
    <row r="187" spans="1:52" x14ac:dyDescent="0.2">
      <c r="A187" s="154" t="s">
        <v>109</v>
      </c>
      <c r="B187" s="500">
        <v>6</v>
      </c>
      <c r="C187" s="148">
        <v>0</v>
      </c>
      <c r="D187" s="148">
        <v>2</v>
      </c>
      <c r="E187" s="148">
        <v>0</v>
      </c>
      <c r="F187" s="148">
        <v>4</v>
      </c>
      <c r="G187" s="148">
        <v>0</v>
      </c>
      <c r="H187" s="148">
        <v>0</v>
      </c>
      <c r="I187" s="148">
        <v>0</v>
      </c>
      <c r="J187" s="148">
        <v>0</v>
      </c>
      <c r="K187" s="148">
        <v>0</v>
      </c>
      <c r="L187" s="148">
        <v>0</v>
      </c>
      <c r="M187" s="512"/>
      <c r="N187" s="527" t="s">
        <v>109</v>
      </c>
      <c r="O187" s="733">
        <v>0</v>
      </c>
      <c r="P187" s="734">
        <v>0</v>
      </c>
      <c r="Q187" s="734">
        <v>1</v>
      </c>
      <c r="R187" s="734">
        <v>2</v>
      </c>
      <c r="S187" s="734">
        <v>1</v>
      </c>
      <c r="T187" s="734">
        <v>2</v>
      </c>
      <c r="U187" s="734">
        <v>0</v>
      </c>
      <c r="V187" s="734">
        <v>0</v>
      </c>
      <c r="W187" s="734">
        <v>0</v>
      </c>
      <c r="X187" s="734">
        <v>0</v>
      </c>
      <c r="Y187" s="734">
        <v>0</v>
      </c>
      <c r="Z187" s="734">
        <v>0</v>
      </c>
      <c r="AA187" s="734">
        <v>0</v>
      </c>
      <c r="AB187" s="734">
        <v>0</v>
      </c>
      <c r="AC187" s="149">
        <v>25</v>
      </c>
      <c r="AD187" s="149" t="s">
        <v>24</v>
      </c>
      <c r="AE187" s="148">
        <v>2</v>
      </c>
      <c r="AF187" s="149">
        <v>33.333333333333329</v>
      </c>
      <c r="AG187" s="148">
        <v>0</v>
      </c>
      <c r="AH187" s="149">
        <v>0</v>
      </c>
      <c r="AI187" s="148">
        <v>0</v>
      </c>
      <c r="AJ187" s="501">
        <v>0</v>
      </c>
      <c r="AY187" s="748"/>
      <c r="AZ187" s="749">
        <f t="shared" si="361"/>
        <v>17</v>
      </c>
    </row>
    <row r="188" spans="1:52" x14ac:dyDescent="0.2">
      <c r="A188" s="154" t="s">
        <v>110</v>
      </c>
      <c r="B188" s="500">
        <v>8</v>
      </c>
      <c r="C188" s="148">
        <v>1</v>
      </c>
      <c r="D188" s="148">
        <v>7</v>
      </c>
      <c r="E188" s="148">
        <v>0</v>
      </c>
      <c r="F188" s="148">
        <v>0</v>
      </c>
      <c r="G188" s="148">
        <v>0</v>
      </c>
      <c r="H188" s="148">
        <v>0</v>
      </c>
      <c r="I188" s="148">
        <v>0</v>
      </c>
      <c r="J188" s="148">
        <v>0</v>
      </c>
      <c r="K188" s="148">
        <v>0</v>
      </c>
      <c r="L188" s="148">
        <v>0</v>
      </c>
      <c r="M188" s="512"/>
      <c r="N188" s="527" t="s">
        <v>110</v>
      </c>
      <c r="O188" s="733">
        <v>0</v>
      </c>
      <c r="P188" s="734">
        <v>0</v>
      </c>
      <c r="Q188" s="734">
        <v>2</v>
      </c>
      <c r="R188" s="734">
        <v>3</v>
      </c>
      <c r="S188" s="734">
        <v>1</v>
      </c>
      <c r="T188" s="734">
        <v>2</v>
      </c>
      <c r="U188" s="734">
        <v>0</v>
      </c>
      <c r="V188" s="734">
        <v>0</v>
      </c>
      <c r="W188" s="734">
        <v>0</v>
      </c>
      <c r="X188" s="734">
        <v>0</v>
      </c>
      <c r="Y188" s="734">
        <v>0</v>
      </c>
      <c r="Z188" s="734">
        <v>0</v>
      </c>
      <c r="AA188" s="734">
        <v>0</v>
      </c>
      <c r="AB188" s="734">
        <v>0</v>
      </c>
      <c r="AC188" s="149">
        <v>24</v>
      </c>
      <c r="AD188" s="149" t="s">
        <v>24</v>
      </c>
      <c r="AE188" s="148">
        <v>2</v>
      </c>
      <c r="AF188" s="149">
        <v>25</v>
      </c>
      <c r="AG188" s="148">
        <v>0</v>
      </c>
      <c r="AH188" s="149">
        <v>0</v>
      </c>
      <c r="AI188" s="148">
        <v>0</v>
      </c>
      <c r="AJ188" s="501">
        <v>0</v>
      </c>
      <c r="AY188" s="748"/>
      <c r="AZ188" s="749">
        <f t="shared" si="361"/>
        <v>5</v>
      </c>
    </row>
    <row r="189" spans="1:52" x14ac:dyDescent="0.2">
      <c r="A189" s="154" t="s">
        <v>111</v>
      </c>
      <c r="B189" s="500">
        <v>4</v>
      </c>
      <c r="C189" s="148">
        <v>0</v>
      </c>
      <c r="D189" s="148">
        <v>2</v>
      </c>
      <c r="E189" s="148">
        <v>0</v>
      </c>
      <c r="F189" s="148">
        <v>2</v>
      </c>
      <c r="G189" s="148">
        <v>0</v>
      </c>
      <c r="H189" s="148">
        <v>0</v>
      </c>
      <c r="I189" s="148">
        <v>0</v>
      </c>
      <c r="J189" s="148">
        <v>0</v>
      </c>
      <c r="K189" s="148">
        <v>0</v>
      </c>
      <c r="L189" s="148">
        <v>0</v>
      </c>
      <c r="M189" s="512"/>
      <c r="N189" s="527" t="s">
        <v>111</v>
      </c>
      <c r="O189" s="733">
        <v>0</v>
      </c>
      <c r="P189" s="734">
        <v>0</v>
      </c>
      <c r="Q189" s="734">
        <v>1</v>
      </c>
      <c r="R189" s="734">
        <v>0</v>
      </c>
      <c r="S189" s="734">
        <v>2</v>
      </c>
      <c r="T189" s="734">
        <v>1</v>
      </c>
      <c r="U189" s="734">
        <v>0</v>
      </c>
      <c r="V189" s="734">
        <v>0</v>
      </c>
      <c r="W189" s="734">
        <v>0</v>
      </c>
      <c r="X189" s="734">
        <v>0</v>
      </c>
      <c r="Y189" s="734">
        <v>0</v>
      </c>
      <c r="Z189" s="734">
        <v>0</v>
      </c>
      <c r="AA189" s="734">
        <v>0</v>
      </c>
      <c r="AB189" s="734">
        <v>0</v>
      </c>
      <c r="AC189" s="149">
        <v>25.8</v>
      </c>
      <c r="AD189" s="149" t="s">
        <v>24</v>
      </c>
      <c r="AE189" s="148">
        <v>1</v>
      </c>
      <c r="AF189" s="149">
        <v>25</v>
      </c>
      <c r="AG189" s="148">
        <v>0</v>
      </c>
      <c r="AH189" s="149">
        <v>0</v>
      </c>
      <c r="AI189" s="148">
        <v>0</v>
      </c>
      <c r="AJ189" s="501">
        <v>0</v>
      </c>
      <c r="AY189" s="748"/>
      <c r="AZ189" s="749">
        <f t="shared" si="361"/>
        <v>4</v>
      </c>
    </row>
    <row r="190" spans="1:52" x14ac:dyDescent="0.2">
      <c r="A190" s="154" t="s">
        <v>67</v>
      </c>
      <c r="B190" s="500">
        <v>2</v>
      </c>
      <c r="C190" s="148">
        <v>0</v>
      </c>
      <c r="D190" s="148">
        <v>2</v>
      </c>
      <c r="E190" s="148">
        <v>0</v>
      </c>
      <c r="F190" s="148">
        <v>0</v>
      </c>
      <c r="G190" s="148">
        <v>0</v>
      </c>
      <c r="H190" s="148">
        <v>0</v>
      </c>
      <c r="I190" s="148">
        <v>0</v>
      </c>
      <c r="J190" s="148">
        <v>0</v>
      </c>
      <c r="K190" s="148">
        <v>0</v>
      </c>
      <c r="L190" s="148">
        <v>0</v>
      </c>
      <c r="M190" s="512"/>
      <c r="N190" s="527" t="s">
        <v>67</v>
      </c>
      <c r="O190" s="733">
        <v>0</v>
      </c>
      <c r="P190" s="734">
        <v>0</v>
      </c>
      <c r="Q190" s="734">
        <v>0</v>
      </c>
      <c r="R190" s="734">
        <v>1</v>
      </c>
      <c r="S190" s="734">
        <v>0</v>
      </c>
      <c r="T190" s="734">
        <v>1</v>
      </c>
      <c r="U190" s="734">
        <v>0</v>
      </c>
      <c r="V190" s="734">
        <v>0</v>
      </c>
      <c r="W190" s="734">
        <v>0</v>
      </c>
      <c r="X190" s="734">
        <v>0</v>
      </c>
      <c r="Y190" s="734">
        <v>0</v>
      </c>
      <c r="Z190" s="734">
        <v>0</v>
      </c>
      <c r="AA190" s="734">
        <v>0</v>
      </c>
      <c r="AB190" s="734">
        <v>0</v>
      </c>
      <c r="AC190" s="149">
        <v>29.1</v>
      </c>
      <c r="AD190" s="149" t="s">
        <v>24</v>
      </c>
      <c r="AE190" s="148">
        <v>1</v>
      </c>
      <c r="AF190" s="149">
        <v>50</v>
      </c>
      <c r="AG190" s="148">
        <v>0</v>
      </c>
      <c r="AH190" s="149">
        <v>0</v>
      </c>
      <c r="AI190" s="148">
        <v>0</v>
      </c>
      <c r="AJ190" s="501">
        <v>0</v>
      </c>
      <c r="AY190" s="748"/>
      <c r="AZ190" s="749">
        <f t="shared" si="361"/>
        <v>4</v>
      </c>
    </row>
    <row r="191" spans="1:52" x14ac:dyDescent="0.2">
      <c r="A191" s="154" t="s">
        <v>112</v>
      </c>
      <c r="B191" s="500">
        <v>3</v>
      </c>
      <c r="C191" s="148">
        <v>0</v>
      </c>
      <c r="D191" s="148">
        <v>3</v>
      </c>
      <c r="E191" s="148">
        <v>0</v>
      </c>
      <c r="F191" s="148">
        <v>0</v>
      </c>
      <c r="G191" s="148">
        <v>0</v>
      </c>
      <c r="H191" s="148">
        <v>0</v>
      </c>
      <c r="I191" s="148">
        <v>0</v>
      </c>
      <c r="J191" s="148">
        <v>0</v>
      </c>
      <c r="K191" s="148">
        <v>0</v>
      </c>
      <c r="L191" s="148">
        <v>0</v>
      </c>
      <c r="M191" s="512"/>
      <c r="N191" s="527" t="s">
        <v>112</v>
      </c>
      <c r="O191" s="733">
        <v>0</v>
      </c>
      <c r="P191" s="734">
        <v>0</v>
      </c>
      <c r="Q191" s="734">
        <v>0</v>
      </c>
      <c r="R191" s="734">
        <v>1</v>
      </c>
      <c r="S191" s="734">
        <v>2</v>
      </c>
      <c r="T191" s="734">
        <v>0</v>
      </c>
      <c r="U191" s="734">
        <v>0</v>
      </c>
      <c r="V191" s="734">
        <v>0</v>
      </c>
      <c r="W191" s="734">
        <v>0</v>
      </c>
      <c r="X191" s="734">
        <v>0</v>
      </c>
      <c r="Y191" s="734">
        <v>0</v>
      </c>
      <c r="Z191" s="734">
        <v>0</v>
      </c>
      <c r="AA191" s="734">
        <v>0</v>
      </c>
      <c r="AB191" s="734">
        <v>0</v>
      </c>
      <c r="AC191" s="149">
        <v>25.9</v>
      </c>
      <c r="AD191" s="149" t="s">
        <v>24</v>
      </c>
      <c r="AE191" s="148">
        <v>0</v>
      </c>
      <c r="AF191" s="149">
        <v>0</v>
      </c>
      <c r="AG191" s="148">
        <v>0</v>
      </c>
      <c r="AH191" s="149">
        <v>0</v>
      </c>
      <c r="AI191" s="148">
        <v>0</v>
      </c>
      <c r="AJ191" s="501">
        <v>0</v>
      </c>
      <c r="AY191" s="748"/>
      <c r="AZ191" s="749">
        <f t="shared" si="361"/>
        <v>4</v>
      </c>
    </row>
    <row r="192" spans="1:52" x14ac:dyDescent="0.2">
      <c r="A192" s="154" t="s">
        <v>113</v>
      </c>
      <c r="B192" s="500">
        <v>3</v>
      </c>
      <c r="C192" s="148">
        <v>0</v>
      </c>
      <c r="D192" s="148">
        <v>3</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2</v>
      </c>
      <c r="T192" s="734">
        <v>0</v>
      </c>
      <c r="U192" s="734">
        <v>1</v>
      </c>
      <c r="V192" s="734">
        <v>0</v>
      </c>
      <c r="W192" s="734">
        <v>0</v>
      </c>
      <c r="X192" s="734">
        <v>0</v>
      </c>
      <c r="Y192" s="734">
        <v>0</v>
      </c>
      <c r="Z192" s="734">
        <v>0</v>
      </c>
      <c r="AA192" s="734">
        <v>0</v>
      </c>
      <c r="AB192" s="734">
        <v>0</v>
      </c>
      <c r="AC192" s="149">
        <v>30.6</v>
      </c>
      <c r="AD192" s="149" t="s">
        <v>24</v>
      </c>
      <c r="AE192" s="148">
        <v>1</v>
      </c>
      <c r="AF192" s="149">
        <v>33.333333333333329</v>
      </c>
      <c r="AG192" s="148">
        <v>1</v>
      </c>
      <c r="AH192" s="149">
        <v>33.333333333333329</v>
      </c>
      <c r="AI192" s="148">
        <v>0</v>
      </c>
      <c r="AJ192" s="501">
        <v>0</v>
      </c>
      <c r="AY192" s="748"/>
      <c r="AZ192" s="749">
        <f t="shared" si="361"/>
        <v>1</v>
      </c>
    </row>
    <row r="193" spans="1:52" x14ac:dyDescent="0.2">
      <c r="A193" s="154" t="s">
        <v>114</v>
      </c>
      <c r="B193" s="500">
        <v>1</v>
      </c>
      <c r="C193" s="148">
        <v>0</v>
      </c>
      <c r="D193" s="148">
        <v>1</v>
      </c>
      <c r="E193" s="148">
        <v>0</v>
      </c>
      <c r="F193" s="148">
        <v>0</v>
      </c>
      <c r="G193" s="148">
        <v>0</v>
      </c>
      <c r="H193" s="148">
        <v>0</v>
      </c>
      <c r="I193" s="148">
        <v>0</v>
      </c>
      <c r="J193" s="148">
        <v>0</v>
      </c>
      <c r="K193" s="148">
        <v>0</v>
      </c>
      <c r="L193" s="148">
        <v>0</v>
      </c>
      <c r="M193" s="512"/>
      <c r="N193" s="527" t="s">
        <v>114</v>
      </c>
      <c r="O193" s="733">
        <v>0</v>
      </c>
      <c r="P193" s="734">
        <v>0</v>
      </c>
      <c r="Q193" s="734">
        <v>0</v>
      </c>
      <c r="R193" s="734">
        <v>1</v>
      </c>
      <c r="S193" s="734">
        <v>0</v>
      </c>
      <c r="T193" s="734">
        <v>0</v>
      </c>
      <c r="U193" s="734">
        <v>0</v>
      </c>
      <c r="V193" s="734">
        <v>0</v>
      </c>
      <c r="W193" s="734">
        <v>0</v>
      </c>
      <c r="X193" s="734">
        <v>0</v>
      </c>
      <c r="Y193" s="734">
        <v>0</v>
      </c>
      <c r="Z193" s="734">
        <v>0</v>
      </c>
      <c r="AA193" s="734">
        <v>0</v>
      </c>
      <c r="AB193" s="734">
        <v>0</v>
      </c>
      <c r="AC193" s="149">
        <v>20.6</v>
      </c>
      <c r="AD193" s="149" t="s">
        <v>24</v>
      </c>
      <c r="AE193" s="148">
        <v>0</v>
      </c>
      <c r="AF193" s="149">
        <v>0</v>
      </c>
      <c r="AG193" s="148">
        <v>0</v>
      </c>
      <c r="AH193" s="149">
        <v>0</v>
      </c>
      <c r="AI193" s="148">
        <v>0</v>
      </c>
      <c r="AJ193" s="501">
        <v>0</v>
      </c>
      <c r="AY193" s="746">
        <f>BB9</f>
        <v>45974</v>
      </c>
      <c r="AZ193" s="747">
        <f>IF( ISERROR(BB115), 0, BB115)</f>
        <v>2</v>
      </c>
    </row>
    <row r="194" spans="1:52" x14ac:dyDescent="0.2">
      <c r="A194" s="154" t="s">
        <v>69</v>
      </c>
      <c r="B194" s="504">
        <v>7</v>
      </c>
      <c r="C194" s="150">
        <v>0</v>
      </c>
      <c r="D194" s="150">
        <v>7</v>
      </c>
      <c r="E194" s="150">
        <v>0</v>
      </c>
      <c r="F194" s="150">
        <v>0</v>
      </c>
      <c r="G194" s="150">
        <v>0</v>
      </c>
      <c r="H194" s="150">
        <v>0</v>
      </c>
      <c r="I194" s="150">
        <v>0</v>
      </c>
      <c r="J194" s="150">
        <v>0</v>
      </c>
      <c r="K194" s="150">
        <v>0</v>
      </c>
      <c r="L194" s="150">
        <v>0</v>
      </c>
      <c r="M194" s="514"/>
      <c r="N194" s="527" t="s">
        <v>69</v>
      </c>
      <c r="O194" s="733">
        <v>0</v>
      </c>
      <c r="P194" s="734">
        <v>0</v>
      </c>
      <c r="Q194" s="734">
        <v>1</v>
      </c>
      <c r="R194" s="734">
        <v>1</v>
      </c>
      <c r="S194" s="734">
        <v>5</v>
      </c>
      <c r="T194" s="734">
        <v>0</v>
      </c>
      <c r="U194" s="734">
        <v>0</v>
      </c>
      <c r="V194" s="734">
        <v>0</v>
      </c>
      <c r="W194" s="734">
        <v>0</v>
      </c>
      <c r="X194" s="734">
        <v>0</v>
      </c>
      <c r="Y194" s="734">
        <v>0</v>
      </c>
      <c r="Z194" s="734">
        <v>0</v>
      </c>
      <c r="AA194" s="734">
        <v>0</v>
      </c>
      <c r="AB194" s="734">
        <v>0</v>
      </c>
      <c r="AC194" s="151">
        <v>25.1</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154" t="s">
        <v>115</v>
      </c>
      <c r="B195" s="500">
        <v>3</v>
      </c>
      <c r="C195" s="148">
        <v>0</v>
      </c>
      <c r="D195" s="148">
        <v>3</v>
      </c>
      <c r="E195" s="148">
        <v>0</v>
      </c>
      <c r="F195" s="148">
        <v>0</v>
      </c>
      <c r="G195" s="148">
        <v>0</v>
      </c>
      <c r="H195" s="148">
        <v>0</v>
      </c>
      <c r="I195" s="148">
        <v>0</v>
      </c>
      <c r="J195" s="148">
        <v>0</v>
      </c>
      <c r="K195" s="148">
        <v>0</v>
      </c>
      <c r="L195" s="148">
        <v>0</v>
      </c>
      <c r="M195" s="512"/>
      <c r="N195" s="527" t="s">
        <v>115</v>
      </c>
      <c r="O195" s="733">
        <v>0</v>
      </c>
      <c r="P195" s="734">
        <v>0</v>
      </c>
      <c r="Q195" s="734">
        <v>0</v>
      </c>
      <c r="R195" s="734">
        <v>1</v>
      </c>
      <c r="S195" s="734">
        <v>0</v>
      </c>
      <c r="T195" s="734">
        <v>1</v>
      </c>
      <c r="U195" s="734">
        <v>1</v>
      </c>
      <c r="V195" s="734">
        <v>0</v>
      </c>
      <c r="W195" s="734">
        <v>0</v>
      </c>
      <c r="X195" s="734">
        <v>0</v>
      </c>
      <c r="Y195" s="734">
        <v>0</v>
      </c>
      <c r="Z195" s="734">
        <v>0</v>
      </c>
      <c r="AA195" s="734">
        <v>0</v>
      </c>
      <c r="AB195" s="734">
        <v>0</v>
      </c>
      <c r="AC195" s="149">
        <v>30</v>
      </c>
      <c r="AD195" s="149" t="s">
        <v>24</v>
      </c>
      <c r="AE195" s="148">
        <v>2</v>
      </c>
      <c r="AF195" s="149">
        <v>66.666666666666657</v>
      </c>
      <c r="AG195" s="148">
        <v>1</v>
      </c>
      <c r="AH195" s="149">
        <v>33.333333333333329</v>
      </c>
      <c r="AI195" s="148">
        <v>0</v>
      </c>
      <c r="AJ195" s="501">
        <v>0</v>
      </c>
      <c r="AY195" s="748"/>
      <c r="AZ195" s="749">
        <f t="shared" si="362"/>
        <v>3</v>
      </c>
    </row>
    <row r="196" spans="1:52" x14ac:dyDescent="0.2">
      <c r="A196" s="154" t="s">
        <v>116</v>
      </c>
      <c r="B196" s="500">
        <v>4</v>
      </c>
      <c r="C196" s="148">
        <v>0</v>
      </c>
      <c r="D196" s="148">
        <v>3</v>
      </c>
      <c r="E196" s="148">
        <v>0</v>
      </c>
      <c r="F196" s="148">
        <v>1</v>
      </c>
      <c r="G196" s="148">
        <v>0</v>
      </c>
      <c r="H196" s="148">
        <v>0</v>
      </c>
      <c r="I196" s="148">
        <v>0</v>
      </c>
      <c r="J196" s="148">
        <v>0</v>
      </c>
      <c r="K196" s="148">
        <v>0</v>
      </c>
      <c r="L196" s="148">
        <v>0</v>
      </c>
      <c r="M196" s="512"/>
      <c r="N196" s="527" t="s">
        <v>116</v>
      </c>
      <c r="O196" s="733">
        <v>0</v>
      </c>
      <c r="P196" s="734">
        <v>0</v>
      </c>
      <c r="Q196" s="734">
        <v>0</v>
      </c>
      <c r="R196" s="734">
        <v>1</v>
      </c>
      <c r="S196" s="734">
        <v>1</v>
      </c>
      <c r="T196" s="734">
        <v>2</v>
      </c>
      <c r="U196" s="734">
        <v>0</v>
      </c>
      <c r="V196" s="734">
        <v>0</v>
      </c>
      <c r="W196" s="734">
        <v>0</v>
      </c>
      <c r="X196" s="734">
        <v>0</v>
      </c>
      <c r="Y196" s="734">
        <v>0</v>
      </c>
      <c r="Z196" s="734">
        <v>0</v>
      </c>
      <c r="AA196" s="734">
        <v>0</v>
      </c>
      <c r="AB196" s="734">
        <v>0</v>
      </c>
      <c r="AC196" s="149">
        <v>28</v>
      </c>
      <c r="AD196" s="149" t="s">
        <v>24</v>
      </c>
      <c r="AE196" s="148">
        <v>2</v>
      </c>
      <c r="AF196" s="149">
        <v>50</v>
      </c>
      <c r="AG196" s="148">
        <v>0</v>
      </c>
      <c r="AH196" s="149">
        <v>0</v>
      </c>
      <c r="AI196" s="148">
        <v>0</v>
      </c>
      <c r="AJ196" s="501">
        <v>0</v>
      </c>
      <c r="AY196" s="748"/>
      <c r="AZ196" s="749">
        <f t="shared" si="362"/>
        <v>1</v>
      </c>
    </row>
    <row r="197" spans="1:52" ht="13.5" thickBot="1" x14ac:dyDescent="0.25">
      <c r="A197" s="154" t="s">
        <v>117</v>
      </c>
      <c r="B197" s="502">
        <v>3</v>
      </c>
      <c r="C197" s="152">
        <v>0</v>
      </c>
      <c r="D197" s="152">
        <v>3</v>
      </c>
      <c r="E197" s="152">
        <v>0</v>
      </c>
      <c r="F197" s="152">
        <v>0</v>
      </c>
      <c r="G197" s="152">
        <v>0</v>
      </c>
      <c r="H197" s="152">
        <v>0</v>
      </c>
      <c r="I197" s="152">
        <v>0</v>
      </c>
      <c r="J197" s="152">
        <v>0</v>
      </c>
      <c r="K197" s="152">
        <v>0</v>
      </c>
      <c r="L197" s="152">
        <v>0</v>
      </c>
      <c r="M197" s="513"/>
      <c r="N197" s="527" t="s">
        <v>117</v>
      </c>
      <c r="O197" s="735">
        <v>0</v>
      </c>
      <c r="P197" s="736">
        <v>0</v>
      </c>
      <c r="Q197" s="736">
        <v>0</v>
      </c>
      <c r="R197" s="736">
        <v>1</v>
      </c>
      <c r="S197" s="736">
        <v>2</v>
      </c>
      <c r="T197" s="736">
        <v>0</v>
      </c>
      <c r="U197" s="736">
        <v>0</v>
      </c>
      <c r="V197" s="736">
        <v>0</v>
      </c>
      <c r="W197" s="736">
        <v>0</v>
      </c>
      <c r="X197" s="736">
        <v>0</v>
      </c>
      <c r="Y197" s="736">
        <v>0</v>
      </c>
      <c r="Z197" s="736">
        <v>0</v>
      </c>
      <c r="AA197" s="736">
        <v>0</v>
      </c>
      <c r="AB197" s="736">
        <v>0</v>
      </c>
      <c r="AC197" s="737">
        <v>25.7</v>
      </c>
      <c r="AD197" s="153" t="s">
        <v>24</v>
      </c>
      <c r="AE197" s="152">
        <v>0</v>
      </c>
      <c r="AF197" s="153">
        <v>0</v>
      </c>
      <c r="AG197" s="152">
        <v>0</v>
      </c>
      <c r="AH197" s="153">
        <v>0</v>
      </c>
      <c r="AI197" s="152">
        <v>0</v>
      </c>
      <c r="AJ197" s="503">
        <v>0</v>
      </c>
      <c r="AY197" s="748"/>
      <c r="AZ197" s="749">
        <f t="shared" si="362"/>
        <v>2</v>
      </c>
    </row>
    <row r="198" spans="1:52" x14ac:dyDescent="0.2">
      <c r="A198" s="154" t="s">
        <v>71</v>
      </c>
      <c r="B198" s="500">
        <v>3</v>
      </c>
      <c r="C198" s="148">
        <v>0</v>
      </c>
      <c r="D198" s="148">
        <v>2</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3</v>
      </c>
      <c r="T198" s="739">
        <v>0</v>
      </c>
      <c r="U198" s="739">
        <v>0</v>
      </c>
      <c r="V198" s="739">
        <v>0</v>
      </c>
      <c r="W198" s="739">
        <v>0</v>
      </c>
      <c r="X198" s="739">
        <v>0</v>
      </c>
      <c r="Y198" s="739">
        <v>0</v>
      </c>
      <c r="Z198" s="739">
        <v>0</v>
      </c>
      <c r="AA198" s="739">
        <v>0</v>
      </c>
      <c r="AB198" s="739">
        <v>0</v>
      </c>
      <c r="AC198" s="151">
        <v>26.1</v>
      </c>
      <c r="AD198" s="149" t="s">
        <v>24</v>
      </c>
      <c r="AE198" s="148">
        <v>0</v>
      </c>
      <c r="AF198" s="149">
        <v>0</v>
      </c>
      <c r="AG198" s="148">
        <v>0</v>
      </c>
      <c r="AH198" s="149">
        <v>0</v>
      </c>
      <c r="AI198" s="148">
        <v>0</v>
      </c>
      <c r="AJ198" s="501">
        <v>0</v>
      </c>
      <c r="AY198" s="748"/>
      <c r="AZ198" s="749">
        <f t="shared" si="362"/>
        <v>4</v>
      </c>
    </row>
    <row r="199" spans="1:52" x14ac:dyDescent="0.2">
      <c r="A199" s="154" t="s">
        <v>118</v>
      </c>
      <c r="B199" s="500">
        <v>1</v>
      </c>
      <c r="C199" s="148">
        <v>0</v>
      </c>
      <c r="D199" s="148">
        <v>1</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1</v>
      </c>
      <c r="U199" s="734">
        <v>0</v>
      </c>
      <c r="V199" s="734">
        <v>0</v>
      </c>
      <c r="W199" s="734">
        <v>0</v>
      </c>
      <c r="X199" s="734">
        <v>0</v>
      </c>
      <c r="Y199" s="734">
        <v>0</v>
      </c>
      <c r="Z199" s="734">
        <v>0</v>
      </c>
      <c r="AA199" s="734">
        <v>0</v>
      </c>
      <c r="AB199" s="734">
        <v>0</v>
      </c>
      <c r="AC199" s="149">
        <v>31.3</v>
      </c>
      <c r="AD199" s="149" t="s">
        <v>24</v>
      </c>
      <c r="AE199" s="148">
        <v>1</v>
      </c>
      <c r="AF199" s="149">
        <v>100</v>
      </c>
      <c r="AG199" s="148">
        <v>0</v>
      </c>
      <c r="AH199" s="149">
        <v>0</v>
      </c>
      <c r="AI199" s="148">
        <v>0</v>
      </c>
      <c r="AJ199" s="501">
        <v>0</v>
      </c>
      <c r="AY199" s="748"/>
      <c r="AZ199" s="749">
        <f t="shared" si="362"/>
        <v>13</v>
      </c>
    </row>
    <row r="200" spans="1:52" x14ac:dyDescent="0.2">
      <c r="A200" s="154" t="s">
        <v>119</v>
      </c>
      <c r="B200" s="500">
        <v>1</v>
      </c>
      <c r="C200" s="148">
        <v>0</v>
      </c>
      <c r="D200" s="148">
        <v>1</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0</v>
      </c>
      <c r="U200" s="734">
        <v>0</v>
      </c>
      <c r="V200" s="734">
        <v>0</v>
      </c>
      <c r="W200" s="734">
        <v>0</v>
      </c>
      <c r="X200" s="734">
        <v>0</v>
      </c>
      <c r="Y200" s="734">
        <v>0</v>
      </c>
      <c r="Z200" s="734">
        <v>0</v>
      </c>
      <c r="AA200" s="734">
        <v>0</v>
      </c>
      <c r="AB200" s="734">
        <v>0</v>
      </c>
      <c r="AC200" s="149">
        <v>27</v>
      </c>
      <c r="AD200" s="149" t="s">
        <v>24</v>
      </c>
      <c r="AE200" s="148">
        <v>0</v>
      </c>
      <c r="AF200" s="149">
        <v>0</v>
      </c>
      <c r="AG200" s="148">
        <v>0</v>
      </c>
      <c r="AH200" s="149">
        <v>0</v>
      </c>
      <c r="AI200" s="148">
        <v>0</v>
      </c>
      <c r="AJ200" s="501">
        <v>0</v>
      </c>
      <c r="AY200" s="748"/>
      <c r="AZ200" s="749">
        <f t="shared" si="362"/>
        <v>35</v>
      </c>
    </row>
    <row r="201" spans="1:52" x14ac:dyDescent="0.2">
      <c r="A201" s="154" t="s">
        <v>120</v>
      </c>
      <c r="B201" s="500">
        <v>0</v>
      </c>
      <c r="C201" s="148">
        <v>0</v>
      </c>
      <c r="D201" s="148">
        <v>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0</v>
      </c>
      <c r="V201" s="734">
        <v>0</v>
      </c>
      <c r="W201" s="734">
        <v>0</v>
      </c>
      <c r="X201" s="734">
        <v>0</v>
      </c>
      <c r="Y201" s="734">
        <v>0</v>
      </c>
      <c r="Z201" s="734">
        <v>0</v>
      </c>
      <c r="AA201" s="734">
        <v>0</v>
      </c>
      <c r="AB201" s="734">
        <v>0</v>
      </c>
      <c r="AC201" s="149" t="s">
        <v>24</v>
      </c>
      <c r="AD201" s="149" t="s">
        <v>24</v>
      </c>
      <c r="AE201" s="148">
        <v>0</v>
      </c>
      <c r="AF201" s="149">
        <v>0</v>
      </c>
      <c r="AG201" s="148">
        <v>0</v>
      </c>
      <c r="AH201" s="149">
        <v>0</v>
      </c>
      <c r="AI201" s="148">
        <v>0</v>
      </c>
      <c r="AJ201" s="501">
        <v>0</v>
      </c>
      <c r="AY201" s="748"/>
      <c r="AZ201" s="749">
        <f t="shared" si="362"/>
        <v>39</v>
      </c>
    </row>
    <row r="202" spans="1:52" x14ac:dyDescent="0.2">
      <c r="A202" s="154" t="s">
        <v>72</v>
      </c>
      <c r="B202" s="500">
        <v>1</v>
      </c>
      <c r="C202" s="148">
        <v>0</v>
      </c>
      <c r="D202" s="148">
        <v>1</v>
      </c>
      <c r="E202" s="148">
        <v>0</v>
      </c>
      <c r="F202" s="148">
        <v>0</v>
      </c>
      <c r="G202" s="148">
        <v>0</v>
      </c>
      <c r="H202" s="148">
        <v>0</v>
      </c>
      <c r="I202" s="148">
        <v>0</v>
      </c>
      <c r="J202" s="148">
        <v>0</v>
      </c>
      <c r="K202" s="148">
        <v>0</v>
      </c>
      <c r="L202" s="148">
        <v>0</v>
      </c>
      <c r="M202" s="512"/>
      <c r="N202" s="527" t="s">
        <v>72</v>
      </c>
      <c r="O202" s="733">
        <v>0</v>
      </c>
      <c r="P202" s="734">
        <v>0</v>
      </c>
      <c r="Q202" s="734">
        <v>0</v>
      </c>
      <c r="R202" s="734">
        <v>1</v>
      </c>
      <c r="S202" s="734">
        <v>0</v>
      </c>
      <c r="T202" s="734">
        <v>0</v>
      </c>
      <c r="U202" s="734">
        <v>0</v>
      </c>
      <c r="V202" s="734">
        <v>0</v>
      </c>
      <c r="W202" s="734">
        <v>0</v>
      </c>
      <c r="X202" s="734">
        <v>0</v>
      </c>
      <c r="Y202" s="734">
        <v>0</v>
      </c>
      <c r="Z202" s="734">
        <v>0</v>
      </c>
      <c r="AA202" s="734">
        <v>0</v>
      </c>
      <c r="AB202" s="734">
        <v>0</v>
      </c>
      <c r="AC202" s="149">
        <v>23.4</v>
      </c>
      <c r="AD202" s="149" t="s">
        <v>24</v>
      </c>
      <c r="AE202" s="148">
        <v>0</v>
      </c>
      <c r="AF202" s="149">
        <v>0</v>
      </c>
      <c r="AG202" s="148">
        <v>0</v>
      </c>
      <c r="AH202" s="149">
        <v>0</v>
      </c>
      <c r="AI202" s="148">
        <v>0</v>
      </c>
      <c r="AJ202" s="501">
        <v>0</v>
      </c>
      <c r="AY202" s="748"/>
      <c r="AZ202" s="749">
        <f t="shared" si="362"/>
        <v>31</v>
      </c>
    </row>
    <row r="203" spans="1:52" x14ac:dyDescent="0.2">
      <c r="A203" s="154" t="s">
        <v>121</v>
      </c>
      <c r="B203" s="500">
        <v>1</v>
      </c>
      <c r="C203" s="148">
        <v>0</v>
      </c>
      <c r="D203" s="148">
        <v>1</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1</v>
      </c>
      <c r="T203" s="734">
        <v>0</v>
      </c>
      <c r="U203" s="734">
        <v>0</v>
      </c>
      <c r="V203" s="734">
        <v>0</v>
      </c>
      <c r="W203" s="734">
        <v>0</v>
      </c>
      <c r="X203" s="734">
        <v>0</v>
      </c>
      <c r="Y203" s="734">
        <v>0</v>
      </c>
      <c r="Z203" s="734">
        <v>0</v>
      </c>
      <c r="AA203" s="734">
        <v>0</v>
      </c>
      <c r="AB203" s="734">
        <v>0</v>
      </c>
      <c r="AC203" s="149">
        <v>25.2</v>
      </c>
      <c r="AD203" s="149" t="s">
        <v>24</v>
      </c>
      <c r="AE203" s="148">
        <v>0</v>
      </c>
      <c r="AF203" s="149">
        <v>0</v>
      </c>
      <c r="AG203" s="148">
        <v>0</v>
      </c>
      <c r="AH203" s="149">
        <v>0</v>
      </c>
      <c r="AI203" s="148">
        <v>0</v>
      </c>
      <c r="AJ203" s="501">
        <v>0</v>
      </c>
      <c r="AY203" s="748"/>
      <c r="AZ203" s="749">
        <f t="shared" si="362"/>
        <v>24</v>
      </c>
    </row>
    <row r="204" spans="1:52" x14ac:dyDescent="0.2">
      <c r="A204" s="154" t="s">
        <v>122</v>
      </c>
      <c r="B204" s="500">
        <v>2</v>
      </c>
      <c r="C204" s="148">
        <v>0</v>
      </c>
      <c r="D204" s="148">
        <v>2</v>
      </c>
      <c r="E204" s="148">
        <v>0</v>
      </c>
      <c r="F204" s="148">
        <v>0</v>
      </c>
      <c r="G204" s="148">
        <v>0</v>
      </c>
      <c r="H204" s="148">
        <v>0</v>
      </c>
      <c r="I204" s="148">
        <v>0</v>
      </c>
      <c r="J204" s="148">
        <v>0</v>
      </c>
      <c r="K204" s="148">
        <v>0</v>
      </c>
      <c r="L204" s="148">
        <v>0</v>
      </c>
      <c r="M204" s="512"/>
      <c r="N204" s="527" t="s">
        <v>122</v>
      </c>
      <c r="O204" s="733">
        <v>0</v>
      </c>
      <c r="P204" s="734">
        <v>0</v>
      </c>
      <c r="Q204" s="734">
        <v>0</v>
      </c>
      <c r="R204" s="734">
        <v>1</v>
      </c>
      <c r="S204" s="734">
        <v>1</v>
      </c>
      <c r="T204" s="734">
        <v>0</v>
      </c>
      <c r="U204" s="734">
        <v>0</v>
      </c>
      <c r="V204" s="734">
        <v>0</v>
      </c>
      <c r="W204" s="734">
        <v>0</v>
      </c>
      <c r="X204" s="734">
        <v>0</v>
      </c>
      <c r="Y204" s="734">
        <v>0</v>
      </c>
      <c r="Z204" s="734">
        <v>0</v>
      </c>
      <c r="AA204" s="734">
        <v>0</v>
      </c>
      <c r="AB204" s="734">
        <v>0</v>
      </c>
      <c r="AC204" s="149">
        <v>26</v>
      </c>
      <c r="AD204" s="149" t="s">
        <v>24</v>
      </c>
      <c r="AE204" s="148">
        <v>0</v>
      </c>
      <c r="AF204" s="149">
        <v>0</v>
      </c>
      <c r="AG204" s="148">
        <v>0</v>
      </c>
      <c r="AH204" s="149">
        <v>0</v>
      </c>
      <c r="AI204" s="148">
        <v>0</v>
      </c>
      <c r="AJ204" s="501">
        <v>0</v>
      </c>
      <c r="AY204" s="748"/>
      <c r="AZ204" s="749">
        <f t="shared" si="362"/>
        <v>21</v>
      </c>
    </row>
    <row r="205" spans="1:52" x14ac:dyDescent="0.2">
      <c r="A205" s="154" t="s">
        <v>123</v>
      </c>
      <c r="B205" s="500">
        <v>0</v>
      </c>
      <c r="C205" s="148">
        <v>0</v>
      </c>
      <c r="D205" s="148">
        <v>0</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16</v>
      </c>
    </row>
    <row r="206" spans="1:52" x14ac:dyDescent="0.2">
      <c r="A206" s="154" t="s">
        <v>74</v>
      </c>
      <c r="B206" s="500">
        <v>0</v>
      </c>
      <c r="C206" s="148">
        <v>0</v>
      </c>
      <c r="D206" s="148">
        <v>0</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19</v>
      </c>
    </row>
    <row r="207" spans="1:52" x14ac:dyDescent="0.2">
      <c r="A207" s="154" t="s">
        <v>124</v>
      </c>
      <c r="B207" s="500">
        <v>3</v>
      </c>
      <c r="C207" s="148">
        <v>0</v>
      </c>
      <c r="D207" s="148">
        <v>3</v>
      </c>
      <c r="E207" s="148">
        <v>0</v>
      </c>
      <c r="F207" s="148">
        <v>0</v>
      </c>
      <c r="G207" s="148">
        <v>0</v>
      </c>
      <c r="H207" s="148">
        <v>0</v>
      </c>
      <c r="I207" s="148">
        <v>0</v>
      </c>
      <c r="J207" s="148">
        <v>0</v>
      </c>
      <c r="K207" s="148">
        <v>0</v>
      </c>
      <c r="L207" s="148">
        <v>0</v>
      </c>
      <c r="M207" s="512"/>
      <c r="N207" s="527" t="s">
        <v>124</v>
      </c>
      <c r="O207" s="733">
        <v>0</v>
      </c>
      <c r="P207" s="734">
        <v>0</v>
      </c>
      <c r="Q207" s="734">
        <v>0</v>
      </c>
      <c r="R207" s="734">
        <v>2</v>
      </c>
      <c r="S207" s="734">
        <v>1</v>
      </c>
      <c r="T207" s="734">
        <v>0</v>
      </c>
      <c r="U207" s="734">
        <v>0</v>
      </c>
      <c r="V207" s="734">
        <v>0</v>
      </c>
      <c r="W207" s="734">
        <v>0</v>
      </c>
      <c r="X207" s="734">
        <v>0</v>
      </c>
      <c r="Y207" s="734">
        <v>0</v>
      </c>
      <c r="Z207" s="734">
        <v>0</v>
      </c>
      <c r="AA207" s="734">
        <v>0</v>
      </c>
      <c r="AB207" s="734">
        <v>0</v>
      </c>
      <c r="AC207" s="149">
        <v>24</v>
      </c>
      <c r="AD207" s="149" t="s">
        <v>24</v>
      </c>
      <c r="AE207" s="148">
        <v>0</v>
      </c>
      <c r="AF207" s="149">
        <v>0</v>
      </c>
      <c r="AG207" s="148">
        <v>0</v>
      </c>
      <c r="AH207" s="149">
        <v>0</v>
      </c>
      <c r="AI207" s="148">
        <v>0</v>
      </c>
      <c r="AJ207" s="501">
        <v>0</v>
      </c>
      <c r="AY207" s="748"/>
      <c r="AZ207" s="749">
        <f t="shared" si="362"/>
        <v>22</v>
      </c>
    </row>
    <row r="208" spans="1:52" x14ac:dyDescent="0.2">
      <c r="A208" s="154" t="s">
        <v>125</v>
      </c>
      <c r="B208" s="500">
        <v>1</v>
      </c>
      <c r="C208" s="148">
        <v>0</v>
      </c>
      <c r="D208" s="148">
        <v>1</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0</v>
      </c>
      <c r="V208" s="734">
        <v>0</v>
      </c>
      <c r="W208" s="734">
        <v>0</v>
      </c>
      <c r="X208" s="734">
        <v>0</v>
      </c>
      <c r="Y208" s="734">
        <v>0</v>
      </c>
      <c r="Z208" s="734">
        <v>0</v>
      </c>
      <c r="AA208" s="734">
        <v>0</v>
      </c>
      <c r="AB208" s="734">
        <v>0</v>
      </c>
      <c r="AC208" s="149">
        <v>34.4</v>
      </c>
      <c r="AD208" s="149" t="s">
        <v>24</v>
      </c>
      <c r="AE208" s="148">
        <v>1</v>
      </c>
      <c r="AF208" s="149">
        <v>100</v>
      </c>
      <c r="AG208" s="148">
        <v>0</v>
      </c>
      <c r="AH208" s="149">
        <v>0</v>
      </c>
      <c r="AI208" s="148">
        <v>0</v>
      </c>
      <c r="AJ208" s="501">
        <v>0</v>
      </c>
      <c r="AY208" s="748"/>
      <c r="AZ208" s="749">
        <f t="shared" si="362"/>
        <v>27</v>
      </c>
    </row>
    <row r="209" spans="1:52" x14ac:dyDescent="0.2">
      <c r="A209" s="154" t="s">
        <v>126</v>
      </c>
      <c r="B209" s="500">
        <v>0</v>
      </c>
      <c r="C209" s="148">
        <v>0</v>
      </c>
      <c r="D209" s="148">
        <v>0</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16</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2</v>
      </c>
      <c r="T210" s="734">
        <v>0</v>
      </c>
      <c r="U210" s="734">
        <v>0</v>
      </c>
      <c r="V210" s="734">
        <v>0</v>
      </c>
      <c r="W210" s="734">
        <v>0</v>
      </c>
      <c r="X210" s="734">
        <v>0</v>
      </c>
      <c r="Y210" s="734">
        <v>0</v>
      </c>
      <c r="Z210" s="734">
        <v>0</v>
      </c>
      <c r="AA210" s="734">
        <v>0</v>
      </c>
      <c r="AB210" s="734">
        <v>0</v>
      </c>
      <c r="AC210" s="149">
        <v>27.7</v>
      </c>
      <c r="AD210" s="149" t="s">
        <v>24</v>
      </c>
      <c r="AE210" s="148">
        <v>0</v>
      </c>
      <c r="AF210" s="149">
        <v>0</v>
      </c>
      <c r="AG210" s="148">
        <v>0</v>
      </c>
      <c r="AH210" s="149">
        <v>0</v>
      </c>
      <c r="AI210" s="148">
        <v>0</v>
      </c>
      <c r="AJ210" s="501">
        <v>0</v>
      </c>
      <c r="AY210" s="748"/>
      <c r="AZ210" s="749">
        <f t="shared" si="362"/>
        <v>17</v>
      </c>
    </row>
    <row r="211" spans="1:52" x14ac:dyDescent="0.2">
      <c r="A211" s="154" t="s">
        <v>127</v>
      </c>
      <c r="B211" s="500">
        <v>0</v>
      </c>
      <c r="C211" s="148">
        <v>0</v>
      </c>
      <c r="D211" s="148">
        <v>0</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20</v>
      </c>
    </row>
    <row r="212" spans="1:52" x14ac:dyDescent="0.2">
      <c r="A212" s="154" t="s">
        <v>128</v>
      </c>
      <c r="B212" s="500">
        <v>2</v>
      </c>
      <c r="C212" s="148">
        <v>1</v>
      </c>
      <c r="D212" s="148">
        <v>1</v>
      </c>
      <c r="E212" s="148">
        <v>0</v>
      </c>
      <c r="F212" s="148">
        <v>0</v>
      </c>
      <c r="G212" s="148">
        <v>0</v>
      </c>
      <c r="H212" s="148">
        <v>0</v>
      </c>
      <c r="I212" s="148">
        <v>0</v>
      </c>
      <c r="J212" s="148">
        <v>0</v>
      </c>
      <c r="K212" s="148">
        <v>0</v>
      </c>
      <c r="L212" s="148">
        <v>0</v>
      </c>
      <c r="M212" s="512"/>
      <c r="N212" s="527" t="s">
        <v>128</v>
      </c>
      <c r="O212" s="733">
        <v>1</v>
      </c>
      <c r="P212" s="734">
        <v>0</v>
      </c>
      <c r="Q212" s="734">
        <v>0</v>
      </c>
      <c r="R212" s="734">
        <v>0</v>
      </c>
      <c r="S212" s="734">
        <v>1</v>
      </c>
      <c r="T212" s="734">
        <v>0</v>
      </c>
      <c r="U212" s="734">
        <v>0</v>
      </c>
      <c r="V212" s="734">
        <v>0</v>
      </c>
      <c r="W212" s="734">
        <v>0</v>
      </c>
      <c r="X212" s="734">
        <v>0</v>
      </c>
      <c r="Y212" s="734">
        <v>0</v>
      </c>
      <c r="Z212" s="734">
        <v>0</v>
      </c>
      <c r="AA212" s="734">
        <v>0</v>
      </c>
      <c r="AB212" s="734">
        <v>0</v>
      </c>
      <c r="AC212" s="149">
        <v>18.2</v>
      </c>
      <c r="AD212" s="149" t="s">
        <v>24</v>
      </c>
      <c r="AE212" s="148">
        <v>0</v>
      </c>
      <c r="AF212" s="149">
        <v>0</v>
      </c>
      <c r="AG212" s="148">
        <v>0</v>
      </c>
      <c r="AH212" s="149">
        <v>0</v>
      </c>
      <c r="AI212" s="148">
        <v>0</v>
      </c>
      <c r="AJ212" s="501">
        <v>0</v>
      </c>
      <c r="AY212" s="748"/>
      <c r="AZ212" s="749">
        <f t="shared" si="362"/>
        <v>9</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3</v>
      </c>
    </row>
    <row r="214" spans="1:52" x14ac:dyDescent="0.2">
      <c r="A214" s="154" t="s">
        <v>78</v>
      </c>
      <c r="B214" s="500">
        <v>0</v>
      </c>
      <c r="C214" s="148">
        <v>0</v>
      </c>
      <c r="D214" s="148">
        <v>0</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5</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1</v>
      </c>
      <c r="S215" s="734">
        <v>0</v>
      </c>
      <c r="T215" s="734">
        <v>0</v>
      </c>
      <c r="U215" s="734">
        <v>0</v>
      </c>
      <c r="V215" s="734">
        <v>0</v>
      </c>
      <c r="W215" s="734">
        <v>0</v>
      </c>
      <c r="X215" s="734">
        <v>0</v>
      </c>
      <c r="Y215" s="734">
        <v>0</v>
      </c>
      <c r="Z215" s="734">
        <v>0</v>
      </c>
      <c r="AA215" s="734">
        <v>0</v>
      </c>
      <c r="AB215" s="734">
        <v>0</v>
      </c>
      <c r="AC215" s="149">
        <v>23.7</v>
      </c>
      <c r="AD215" s="149" t="s">
        <v>24</v>
      </c>
      <c r="AE215" s="148">
        <v>0</v>
      </c>
      <c r="AF215" s="149">
        <v>0</v>
      </c>
      <c r="AG215" s="148">
        <v>0</v>
      </c>
      <c r="AH215" s="149">
        <v>0</v>
      </c>
      <c r="AI215" s="148">
        <v>0</v>
      </c>
      <c r="AJ215" s="501">
        <v>0</v>
      </c>
      <c r="AY215" s="748"/>
      <c r="AZ215" s="749">
        <f t="shared" si="362"/>
        <v>6</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1</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45975</v>
      </c>
      <c r="AZ217" s="749">
        <f>IF( ISERROR(BC115), 0, BC115)</f>
        <v>3</v>
      </c>
    </row>
    <row r="218" spans="1:52" x14ac:dyDescent="0.2">
      <c r="A218" s="154" t="s">
        <v>389</v>
      </c>
      <c r="B218" s="450">
        <v>310</v>
      </c>
      <c r="C218" s="451">
        <v>12</v>
      </c>
      <c r="D218" s="451">
        <v>249</v>
      </c>
      <c r="E218" s="451">
        <v>1</v>
      </c>
      <c r="F218" s="451">
        <v>45</v>
      </c>
      <c r="G218" s="451">
        <v>1</v>
      </c>
      <c r="H218" s="451">
        <v>2</v>
      </c>
      <c r="I218" s="451">
        <v>0</v>
      </c>
      <c r="J218" s="451">
        <v>0</v>
      </c>
      <c r="K218" s="451">
        <v>0</v>
      </c>
      <c r="L218" s="451">
        <v>0</v>
      </c>
      <c r="M218" s="451"/>
      <c r="N218" s="444" t="s">
        <v>389</v>
      </c>
      <c r="O218" s="451">
        <v>1</v>
      </c>
      <c r="P218" s="451">
        <v>8</v>
      </c>
      <c r="Q218" s="451">
        <v>33</v>
      </c>
      <c r="R218" s="451">
        <v>113</v>
      </c>
      <c r="S218" s="451">
        <v>110</v>
      </c>
      <c r="T218" s="451">
        <v>38</v>
      </c>
      <c r="U218" s="451">
        <v>7</v>
      </c>
      <c r="V218" s="451">
        <v>0</v>
      </c>
      <c r="W218" s="451">
        <v>0</v>
      </c>
      <c r="X218" s="451">
        <v>0</v>
      </c>
      <c r="Y218" s="451">
        <v>0</v>
      </c>
      <c r="Z218" s="451">
        <v>0</v>
      </c>
      <c r="AA218" s="451">
        <v>0</v>
      </c>
      <c r="AB218" s="451">
        <v>0</v>
      </c>
      <c r="AC218" s="466">
        <v>24.9</v>
      </c>
      <c r="AD218" s="466">
        <v>29.9</v>
      </c>
      <c r="AE218" s="451">
        <v>45</v>
      </c>
      <c r="AF218" s="466">
        <v>14.516129032258066</v>
      </c>
      <c r="AG218" s="451">
        <v>7</v>
      </c>
      <c r="AH218" s="466">
        <v>2.258064516129032</v>
      </c>
      <c r="AI218" s="451">
        <v>0</v>
      </c>
      <c r="AJ218" s="467">
        <v>0</v>
      </c>
      <c r="AY218" s="748"/>
      <c r="AZ218" s="749">
        <f t="shared" ref="AZ218:AZ240" si="363">IF( ISERROR(BC116), 0, BC116)</f>
        <v>0</v>
      </c>
    </row>
    <row r="219" spans="1:52" x14ac:dyDescent="0.2">
      <c r="A219" s="154" t="s">
        <v>390</v>
      </c>
      <c r="B219" s="453">
        <v>345</v>
      </c>
      <c r="C219" s="146">
        <v>12</v>
      </c>
      <c r="D219" s="146">
        <v>279</v>
      </c>
      <c r="E219" s="146">
        <v>1</v>
      </c>
      <c r="F219" s="146">
        <v>50</v>
      </c>
      <c r="G219" s="146">
        <v>1</v>
      </c>
      <c r="H219" s="146">
        <v>2</v>
      </c>
      <c r="I219" s="146">
        <v>0</v>
      </c>
      <c r="J219" s="146">
        <v>0</v>
      </c>
      <c r="K219" s="146">
        <v>0</v>
      </c>
      <c r="L219" s="146">
        <v>0</v>
      </c>
      <c r="M219" s="146"/>
      <c r="N219" s="445" t="s">
        <v>390</v>
      </c>
      <c r="O219" s="146">
        <v>1</v>
      </c>
      <c r="P219" s="146">
        <v>8</v>
      </c>
      <c r="Q219" s="146">
        <v>35</v>
      </c>
      <c r="R219" s="146">
        <v>124</v>
      </c>
      <c r="S219" s="146">
        <v>125</v>
      </c>
      <c r="T219" s="146">
        <v>42</v>
      </c>
      <c r="U219" s="146">
        <v>10</v>
      </c>
      <c r="V219" s="146">
        <v>0</v>
      </c>
      <c r="W219" s="146">
        <v>0</v>
      </c>
      <c r="X219" s="146">
        <v>0</v>
      </c>
      <c r="Y219" s="146">
        <v>0</v>
      </c>
      <c r="Z219" s="146">
        <v>0</v>
      </c>
      <c r="AA219" s="146">
        <v>0</v>
      </c>
      <c r="AB219" s="146">
        <v>0</v>
      </c>
      <c r="AC219" s="147">
        <v>25.1</v>
      </c>
      <c r="AD219" s="147">
        <v>30</v>
      </c>
      <c r="AE219" s="146">
        <v>52</v>
      </c>
      <c r="AF219" s="147">
        <v>15.072463768115943</v>
      </c>
      <c r="AG219" s="146">
        <v>10</v>
      </c>
      <c r="AH219" s="147">
        <v>2.8985507246376812</v>
      </c>
      <c r="AI219" s="146">
        <v>0</v>
      </c>
      <c r="AJ219" s="468">
        <v>0</v>
      </c>
      <c r="AY219" s="748"/>
      <c r="AZ219" s="749">
        <f t="shared" si="363"/>
        <v>1</v>
      </c>
    </row>
    <row r="220" spans="1:52" x14ac:dyDescent="0.2">
      <c r="A220" s="154" t="s">
        <v>391</v>
      </c>
      <c r="B220" s="453">
        <v>350</v>
      </c>
      <c r="C220" s="146">
        <v>13</v>
      </c>
      <c r="D220" s="146">
        <v>283</v>
      </c>
      <c r="E220" s="146">
        <v>1</v>
      </c>
      <c r="F220" s="146">
        <v>50</v>
      </c>
      <c r="G220" s="146">
        <v>1</v>
      </c>
      <c r="H220" s="146">
        <v>2</v>
      </c>
      <c r="I220" s="146">
        <v>0</v>
      </c>
      <c r="J220" s="146">
        <v>0</v>
      </c>
      <c r="K220" s="146">
        <v>0</v>
      </c>
      <c r="L220" s="146">
        <v>0</v>
      </c>
      <c r="M220" s="146"/>
      <c r="N220" s="445" t="s">
        <v>391</v>
      </c>
      <c r="O220" s="146">
        <v>2</v>
      </c>
      <c r="P220" s="146">
        <v>8</v>
      </c>
      <c r="Q220" s="146">
        <v>35</v>
      </c>
      <c r="R220" s="146">
        <v>125</v>
      </c>
      <c r="S220" s="146">
        <v>128</v>
      </c>
      <c r="T220" s="146">
        <v>42</v>
      </c>
      <c r="U220" s="146">
        <v>10</v>
      </c>
      <c r="V220" s="146">
        <v>0</v>
      </c>
      <c r="W220" s="146">
        <v>0</v>
      </c>
      <c r="X220" s="146">
        <v>0</v>
      </c>
      <c r="Y220" s="146">
        <v>0</v>
      </c>
      <c r="Z220" s="146">
        <v>0</v>
      </c>
      <c r="AA220" s="146">
        <v>0</v>
      </c>
      <c r="AB220" s="146">
        <v>0</v>
      </c>
      <c r="AC220" s="147">
        <v>25.1</v>
      </c>
      <c r="AD220" s="147">
        <v>30</v>
      </c>
      <c r="AE220" s="146">
        <v>52</v>
      </c>
      <c r="AF220" s="147">
        <v>14.857142857142858</v>
      </c>
      <c r="AG220" s="146">
        <v>10</v>
      </c>
      <c r="AH220" s="147">
        <v>2.8571428571428572</v>
      </c>
      <c r="AI220" s="146">
        <v>0</v>
      </c>
      <c r="AJ220" s="468">
        <v>0</v>
      </c>
      <c r="AY220" s="748"/>
      <c r="AZ220" s="749">
        <f t="shared" si="363"/>
        <v>1</v>
      </c>
    </row>
    <row r="221" spans="1:52" x14ac:dyDescent="0.2">
      <c r="A221" s="154" t="s">
        <v>392</v>
      </c>
      <c r="B221" s="455">
        <v>359</v>
      </c>
      <c r="C221" s="456">
        <v>14</v>
      </c>
      <c r="D221" s="456">
        <v>290</v>
      </c>
      <c r="E221" s="456">
        <v>1</v>
      </c>
      <c r="F221" s="456">
        <v>51</v>
      </c>
      <c r="G221" s="456">
        <v>1</v>
      </c>
      <c r="H221" s="456">
        <v>2</v>
      </c>
      <c r="I221" s="456">
        <v>0</v>
      </c>
      <c r="J221" s="456">
        <v>0</v>
      </c>
      <c r="K221" s="456">
        <v>0</v>
      </c>
      <c r="L221" s="456">
        <v>0</v>
      </c>
      <c r="M221" s="456"/>
      <c r="N221" s="446" t="s">
        <v>392</v>
      </c>
      <c r="O221" s="456">
        <v>2</v>
      </c>
      <c r="P221" s="456">
        <v>9</v>
      </c>
      <c r="Q221" s="456">
        <v>37</v>
      </c>
      <c r="R221" s="456">
        <v>127</v>
      </c>
      <c r="S221" s="456">
        <v>130</v>
      </c>
      <c r="T221" s="456">
        <v>43</v>
      </c>
      <c r="U221" s="456">
        <v>11</v>
      </c>
      <c r="V221" s="456">
        <v>0</v>
      </c>
      <c r="W221" s="456">
        <v>0</v>
      </c>
      <c r="X221" s="456">
        <v>0</v>
      </c>
      <c r="Y221" s="456">
        <v>0</v>
      </c>
      <c r="Z221" s="456">
        <v>0</v>
      </c>
      <c r="AA221" s="456">
        <v>0</v>
      </c>
      <c r="AB221" s="456">
        <v>0</v>
      </c>
      <c r="AC221" s="469">
        <v>25.1</v>
      </c>
      <c r="AD221" s="469">
        <v>30</v>
      </c>
      <c r="AE221" s="456">
        <v>54</v>
      </c>
      <c r="AF221" s="469">
        <v>15.041782729805014</v>
      </c>
      <c r="AG221" s="456">
        <v>11</v>
      </c>
      <c r="AH221" s="469">
        <v>3.0640668523676879</v>
      </c>
      <c r="AI221" s="456">
        <v>0</v>
      </c>
      <c r="AJ221" s="470">
        <v>0</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v>
      </c>
    </row>
    <row r="224" spans="1:52" x14ac:dyDescent="0.2">
      <c r="A224" s="516">
        <f>A117+1</f>
        <v>45974</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23</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30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492</v>
      </c>
      <c r="AF227" s="144" t="s">
        <v>492</v>
      </c>
      <c r="AG227" s="180">
        <v>35</v>
      </c>
      <c r="AH227" s="180">
        <v>35</v>
      </c>
      <c r="AI227" s="180">
        <v>45</v>
      </c>
      <c r="AJ227" s="483">
        <v>45</v>
      </c>
      <c r="AY227" s="748"/>
      <c r="AZ227" s="749">
        <f t="shared" si="363"/>
        <v>16</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15</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16</v>
      </c>
    </row>
    <row r="230" spans="1:52" x14ac:dyDescent="0.2">
      <c r="A230" s="154" t="s">
        <v>38</v>
      </c>
      <c r="B230" s="504">
        <v>1</v>
      </c>
      <c r="C230" s="148">
        <v>0</v>
      </c>
      <c r="D230" s="148">
        <v>0</v>
      </c>
      <c r="E230" s="148">
        <v>0</v>
      </c>
      <c r="F230" s="148">
        <v>1</v>
      </c>
      <c r="G230" s="148">
        <v>0</v>
      </c>
      <c r="H230" s="148">
        <v>0</v>
      </c>
      <c r="I230" s="148">
        <v>0</v>
      </c>
      <c r="J230" s="148">
        <v>0</v>
      </c>
      <c r="K230" s="148">
        <v>0</v>
      </c>
      <c r="L230" s="148">
        <v>0</v>
      </c>
      <c r="M230" s="512"/>
      <c r="N230" s="527" t="s">
        <v>38</v>
      </c>
      <c r="O230" s="733">
        <v>0</v>
      </c>
      <c r="P230" s="734">
        <v>0</v>
      </c>
      <c r="Q230" s="734">
        <v>0</v>
      </c>
      <c r="R230" s="734">
        <v>1</v>
      </c>
      <c r="S230" s="734">
        <v>0</v>
      </c>
      <c r="T230" s="734">
        <v>0</v>
      </c>
      <c r="U230" s="734">
        <v>0</v>
      </c>
      <c r="V230" s="734">
        <v>0</v>
      </c>
      <c r="W230" s="734">
        <v>0</v>
      </c>
      <c r="X230" s="734">
        <v>0</v>
      </c>
      <c r="Y230" s="734">
        <v>0</v>
      </c>
      <c r="Z230" s="734">
        <v>0</v>
      </c>
      <c r="AA230" s="734">
        <v>0</v>
      </c>
      <c r="AB230" s="734">
        <v>0</v>
      </c>
      <c r="AC230" s="149">
        <v>23.7</v>
      </c>
      <c r="AD230" s="149" t="s">
        <v>24</v>
      </c>
      <c r="AE230" s="148">
        <v>0</v>
      </c>
      <c r="AF230" s="149">
        <v>0</v>
      </c>
      <c r="AG230" s="148">
        <v>0</v>
      </c>
      <c r="AH230" s="149">
        <v>0</v>
      </c>
      <c r="AI230" s="148">
        <v>0</v>
      </c>
      <c r="AJ230" s="501">
        <v>0</v>
      </c>
      <c r="AY230" s="748"/>
      <c r="AZ230" s="749">
        <f t="shared" si="363"/>
        <v>18</v>
      </c>
    </row>
    <row r="231" spans="1:52" x14ac:dyDescent="0.2">
      <c r="A231" s="154" t="s">
        <v>40</v>
      </c>
      <c r="B231" s="500">
        <v>1</v>
      </c>
      <c r="C231" s="148">
        <v>0</v>
      </c>
      <c r="D231" s="148">
        <v>0</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1</v>
      </c>
      <c r="T231" s="734">
        <v>0</v>
      </c>
      <c r="U231" s="734">
        <v>0</v>
      </c>
      <c r="V231" s="734">
        <v>0</v>
      </c>
      <c r="W231" s="734">
        <v>0</v>
      </c>
      <c r="X231" s="734">
        <v>0</v>
      </c>
      <c r="Y231" s="734">
        <v>0</v>
      </c>
      <c r="Z231" s="734">
        <v>0</v>
      </c>
      <c r="AA231" s="734">
        <v>0</v>
      </c>
      <c r="AB231" s="734">
        <v>0</v>
      </c>
      <c r="AC231" s="149">
        <v>25.2</v>
      </c>
      <c r="AD231" s="149" t="s">
        <v>24</v>
      </c>
      <c r="AE231" s="148">
        <v>0</v>
      </c>
      <c r="AF231" s="149">
        <v>0</v>
      </c>
      <c r="AG231" s="148">
        <v>0</v>
      </c>
      <c r="AH231" s="149">
        <v>0</v>
      </c>
      <c r="AI231" s="148">
        <v>0</v>
      </c>
      <c r="AJ231" s="501">
        <v>0</v>
      </c>
      <c r="AY231" s="748"/>
      <c r="AZ231" s="749">
        <f t="shared" si="363"/>
        <v>14</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28</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27</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17</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11</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8</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1</v>
      </c>
      <c r="R237" s="734">
        <v>0</v>
      </c>
      <c r="S237" s="734">
        <v>0</v>
      </c>
      <c r="T237" s="734">
        <v>0</v>
      </c>
      <c r="U237" s="734">
        <v>0</v>
      </c>
      <c r="V237" s="734">
        <v>0</v>
      </c>
      <c r="W237" s="734">
        <v>0</v>
      </c>
      <c r="X237" s="734">
        <v>0</v>
      </c>
      <c r="Y237" s="734">
        <v>0</v>
      </c>
      <c r="Z237" s="734">
        <v>0</v>
      </c>
      <c r="AA237" s="734">
        <v>0</v>
      </c>
      <c r="AB237" s="734">
        <v>0</v>
      </c>
      <c r="AC237" s="149">
        <v>18.8</v>
      </c>
      <c r="AD237" s="149" t="s">
        <v>24</v>
      </c>
      <c r="AE237" s="148">
        <v>0</v>
      </c>
      <c r="AF237" s="149">
        <v>0</v>
      </c>
      <c r="AG237" s="148">
        <v>0</v>
      </c>
      <c r="AH237" s="149">
        <v>0</v>
      </c>
      <c r="AI237" s="148">
        <v>0</v>
      </c>
      <c r="AJ237" s="501">
        <v>0</v>
      </c>
      <c r="AY237" s="748"/>
      <c r="AZ237" s="749">
        <f t="shared" si="363"/>
        <v>3</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1</v>
      </c>
      <c r="R238" s="734">
        <v>1</v>
      </c>
      <c r="S238" s="734">
        <v>0</v>
      </c>
      <c r="T238" s="734">
        <v>0</v>
      </c>
      <c r="U238" s="734">
        <v>0</v>
      </c>
      <c r="V238" s="734">
        <v>0</v>
      </c>
      <c r="W238" s="734">
        <v>0</v>
      </c>
      <c r="X238" s="734">
        <v>0</v>
      </c>
      <c r="Y238" s="734">
        <v>0</v>
      </c>
      <c r="Z238" s="734">
        <v>0</v>
      </c>
      <c r="AA238" s="734">
        <v>0</v>
      </c>
      <c r="AB238" s="734">
        <v>0</v>
      </c>
      <c r="AC238" s="149">
        <v>20.100000000000001</v>
      </c>
      <c r="AD238" s="149" t="s">
        <v>24</v>
      </c>
      <c r="AE238" s="148">
        <v>0</v>
      </c>
      <c r="AF238" s="149">
        <v>0</v>
      </c>
      <c r="AG238" s="148">
        <v>0</v>
      </c>
      <c r="AH238" s="149">
        <v>0</v>
      </c>
      <c r="AI238" s="148">
        <v>0</v>
      </c>
      <c r="AJ238" s="501">
        <v>0</v>
      </c>
      <c r="AY238" s="748"/>
      <c r="AZ238" s="749">
        <f t="shared" si="363"/>
        <v>5</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45976</v>
      </c>
      <c r="AZ241" s="747">
        <f>IF( ISERROR(BD115), 0, BD115)</f>
        <v>4</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1</v>
      </c>
      <c r="V243" s="734">
        <v>0</v>
      </c>
      <c r="W243" s="734">
        <v>0</v>
      </c>
      <c r="X243" s="734">
        <v>0</v>
      </c>
      <c r="Y243" s="734">
        <v>0</v>
      </c>
      <c r="Z243" s="734">
        <v>0</v>
      </c>
      <c r="AA243" s="734">
        <v>0</v>
      </c>
      <c r="AB243" s="734">
        <v>0</v>
      </c>
      <c r="AC243" s="149">
        <v>35.200000000000003</v>
      </c>
      <c r="AD243" s="149" t="s">
        <v>24</v>
      </c>
      <c r="AE243" s="148">
        <v>1</v>
      </c>
      <c r="AF243" s="149">
        <v>100</v>
      </c>
      <c r="AG243" s="148">
        <v>1</v>
      </c>
      <c r="AH243" s="149">
        <v>100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154" t="s">
        <v>66</v>
      </c>
      <c r="B246" s="500">
        <v>1</v>
      </c>
      <c r="C246" s="148">
        <v>0</v>
      </c>
      <c r="D246" s="148">
        <v>0</v>
      </c>
      <c r="E246" s="148">
        <v>0</v>
      </c>
      <c r="F246" s="148">
        <v>0</v>
      </c>
      <c r="G246" s="148">
        <v>1</v>
      </c>
      <c r="H246" s="148">
        <v>0</v>
      </c>
      <c r="I246" s="148">
        <v>0</v>
      </c>
      <c r="J246" s="148">
        <v>0</v>
      </c>
      <c r="K246" s="148">
        <v>0</v>
      </c>
      <c r="L246" s="148">
        <v>0</v>
      </c>
      <c r="M246" s="512"/>
      <c r="N246" s="527" t="s">
        <v>66</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36.700000000000003</v>
      </c>
      <c r="AD246" s="149" t="s">
        <v>24</v>
      </c>
      <c r="AE246" s="148">
        <v>1</v>
      </c>
      <c r="AF246" s="149">
        <v>100</v>
      </c>
      <c r="AG246" s="148">
        <v>1</v>
      </c>
      <c r="AH246" s="149">
        <v>100</v>
      </c>
      <c r="AI246" s="148">
        <v>0</v>
      </c>
      <c r="AJ246" s="501">
        <v>0</v>
      </c>
      <c r="AY246" s="748"/>
      <c r="AZ246" s="749">
        <f t="shared" si="364"/>
        <v>3</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6</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1</v>
      </c>
      <c r="T248" s="734">
        <v>0</v>
      </c>
      <c r="U248" s="734">
        <v>0</v>
      </c>
      <c r="V248" s="734">
        <v>0</v>
      </c>
      <c r="W248" s="734">
        <v>0</v>
      </c>
      <c r="X248" s="734">
        <v>0</v>
      </c>
      <c r="Y248" s="734">
        <v>0</v>
      </c>
      <c r="Z248" s="734">
        <v>0</v>
      </c>
      <c r="AA248" s="734">
        <v>0</v>
      </c>
      <c r="AB248" s="734">
        <v>0</v>
      </c>
      <c r="AC248" s="149">
        <v>27.1</v>
      </c>
      <c r="AD248" s="149" t="s">
        <v>24</v>
      </c>
      <c r="AE248" s="148">
        <v>0</v>
      </c>
      <c r="AF248" s="149">
        <v>0</v>
      </c>
      <c r="AG248" s="148">
        <v>0</v>
      </c>
      <c r="AH248" s="149">
        <v>0</v>
      </c>
      <c r="AI248" s="148">
        <v>0</v>
      </c>
      <c r="AJ248" s="501">
        <v>0</v>
      </c>
      <c r="AY248" s="748"/>
      <c r="AZ248" s="749">
        <f t="shared" si="364"/>
        <v>10</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19</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23</v>
      </c>
    </row>
    <row r="251" spans="1:52" x14ac:dyDescent="0.2">
      <c r="A251" s="154" t="s">
        <v>75</v>
      </c>
      <c r="B251" s="500">
        <v>2</v>
      </c>
      <c r="C251" s="148">
        <v>1</v>
      </c>
      <c r="D251" s="148">
        <v>1</v>
      </c>
      <c r="E251" s="148">
        <v>0</v>
      </c>
      <c r="F251" s="148">
        <v>0</v>
      </c>
      <c r="G251" s="148">
        <v>0</v>
      </c>
      <c r="H251" s="148">
        <v>0</v>
      </c>
      <c r="I251" s="148">
        <v>0</v>
      </c>
      <c r="J251" s="148">
        <v>0</v>
      </c>
      <c r="K251" s="148">
        <v>0</v>
      </c>
      <c r="L251" s="148">
        <v>0</v>
      </c>
      <c r="M251" s="512"/>
      <c r="N251" s="527" t="s">
        <v>75</v>
      </c>
      <c r="O251" s="733">
        <v>0</v>
      </c>
      <c r="P251" s="734">
        <v>1</v>
      </c>
      <c r="Q251" s="734">
        <v>0</v>
      </c>
      <c r="R251" s="734">
        <v>1</v>
      </c>
      <c r="S251" s="734">
        <v>0</v>
      </c>
      <c r="T251" s="734">
        <v>0</v>
      </c>
      <c r="U251" s="734">
        <v>0</v>
      </c>
      <c r="V251" s="734">
        <v>0</v>
      </c>
      <c r="W251" s="734">
        <v>0</v>
      </c>
      <c r="X251" s="734">
        <v>0</v>
      </c>
      <c r="Y251" s="734">
        <v>0</v>
      </c>
      <c r="Z251" s="734">
        <v>0</v>
      </c>
      <c r="AA251" s="734">
        <v>0</v>
      </c>
      <c r="AB251" s="734">
        <v>0</v>
      </c>
      <c r="AC251" s="149">
        <v>17.899999999999999</v>
      </c>
      <c r="AD251" s="149" t="s">
        <v>24</v>
      </c>
      <c r="AE251" s="148">
        <v>0</v>
      </c>
      <c r="AF251" s="149">
        <v>0</v>
      </c>
      <c r="AG251" s="148">
        <v>0</v>
      </c>
      <c r="AH251" s="149">
        <v>0</v>
      </c>
      <c r="AI251" s="148">
        <v>0</v>
      </c>
      <c r="AJ251" s="501">
        <v>0</v>
      </c>
      <c r="AY251" s="748"/>
      <c r="AZ251" s="749">
        <f t="shared" si="364"/>
        <v>21</v>
      </c>
    </row>
    <row r="252" spans="1:52" ht="13.5" thickBot="1" x14ac:dyDescent="0.25">
      <c r="A252" s="154" t="s">
        <v>77</v>
      </c>
      <c r="B252" s="502">
        <v>2</v>
      </c>
      <c r="C252" s="152">
        <v>0</v>
      </c>
      <c r="D252" s="152">
        <v>1</v>
      </c>
      <c r="E252" s="152">
        <v>0</v>
      </c>
      <c r="F252" s="152">
        <v>1</v>
      </c>
      <c r="G252" s="152">
        <v>0</v>
      </c>
      <c r="H252" s="152">
        <v>0</v>
      </c>
      <c r="I252" s="152">
        <v>0</v>
      </c>
      <c r="J252" s="152">
        <v>0</v>
      </c>
      <c r="K252" s="152">
        <v>0</v>
      </c>
      <c r="L252" s="152">
        <v>0</v>
      </c>
      <c r="M252" s="513"/>
      <c r="N252" s="527" t="s">
        <v>77</v>
      </c>
      <c r="O252" s="735">
        <v>0</v>
      </c>
      <c r="P252" s="736">
        <v>0</v>
      </c>
      <c r="Q252" s="736">
        <v>0</v>
      </c>
      <c r="R252" s="736">
        <v>1</v>
      </c>
      <c r="S252" s="736">
        <v>0</v>
      </c>
      <c r="T252" s="736">
        <v>0</v>
      </c>
      <c r="U252" s="736">
        <v>1</v>
      </c>
      <c r="V252" s="736">
        <v>0</v>
      </c>
      <c r="W252" s="736">
        <v>0</v>
      </c>
      <c r="X252" s="736">
        <v>0</v>
      </c>
      <c r="Y252" s="736">
        <v>0</v>
      </c>
      <c r="Z252" s="736">
        <v>0</v>
      </c>
      <c r="AA252" s="736">
        <v>0</v>
      </c>
      <c r="AB252" s="736">
        <v>0</v>
      </c>
      <c r="AC252" s="737">
        <v>29.4</v>
      </c>
      <c r="AD252" s="153" t="s">
        <v>24</v>
      </c>
      <c r="AE252" s="152">
        <v>1</v>
      </c>
      <c r="AF252" s="153">
        <v>50</v>
      </c>
      <c r="AG252" s="152">
        <v>1</v>
      </c>
      <c r="AH252" s="153">
        <v>50</v>
      </c>
      <c r="AI252" s="152">
        <v>0</v>
      </c>
      <c r="AJ252" s="503">
        <v>0</v>
      </c>
      <c r="AY252" s="748"/>
      <c r="AZ252" s="749">
        <f t="shared" si="364"/>
        <v>24</v>
      </c>
    </row>
    <row r="253" spans="1:52" x14ac:dyDescent="0.2">
      <c r="A253" s="154" t="s">
        <v>48</v>
      </c>
      <c r="B253" s="500">
        <v>3</v>
      </c>
      <c r="C253" s="148">
        <v>1</v>
      </c>
      <c r="D253" s="148">
        <v>1</v>
      </c>
      <c r="E253" s="148">
        <v>0</v>
      </c>
      <c r="F253" s="148">
        <v>1</v>
      </c>
      <c r="G253" s="148">
        <v>0</v>
      </c>
      <c r="H253" s="148">
        <v>0</v>
      </c>
      <c r="I253" s="148">
        <v>0</v>
      </c>
      <c r="J253" s="148">
        <v>0</v>
      </c>
      <c r="K253" s="148">
        <v>0</v>
      </c>
      <c r="L253" s="148">
        <v>0</v>
      </c>
      <c r="M253" s="512"/>
      <c r="N253" s="527" t="s">
        <v>48</v>
      </c>
      <c r="O253" s="738">
        <v>0</v>
      </c>
      <c r="P253" s="739">
        <v>1</v>
      </c>
      <c r="Q253" s="739">
        <v>0</v>
      </c>
      <c r="R253" s="739">
        <v>1</v>
      </c>
      <c r="S253" s="739">
        <v>1</v>
      </c>
      <c r="T253" s="739">
        <v>0</v>
      </c>
      <c r="U253" s="739">
        <v>0</v>
      </c>
      <c r="V253" s="739">
        <v>0</v>
      </c>
      <c r="W253" s="739">
        <v>0</v>
      </c>
      <c r="X253" s="739">
        <v>0</v>
      </c>
      <c r="Y253" s="739">
        <v>0</v>
      </c>
      <c r="Z253" s="739">
        <v>0</v>
      </c>
      <c r="AA253" s="739">
        <v>0</v>
      </c>
      <c r="AB253" s="739">
        <v>0</v>
      </c>
      <c r="AC253" s="151">
        <v>21.8</v>
      </c>
      <c r="AD253" s="149" t="s">
        <v>24</v>
      </c>
      <c r="AE253" s="148">
        <v>0</v>
      </c>
      <c r="AF253" s="149">
        <v>0</v>
      </c>
      <c r="AG253" s="148">
        <v>0</v>
      </c>
      <c r="AH253" s="149">
        <v>0</v>
      </c>
      <c r="AI253" s="148">
        <v>0</v>
      </c>
      <c r="AJ253" s="501">
        <v>0</v>
      </c>
      <c r="AY253" s="748"/>
      <c r="AZ253" s="749">
        <f t="shared" si="364"/>
        <v>22</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1</v>
      </c>
      <c r="S254" s="734">
        <v>1</v>
      </c>
      <c r="T254" s="734">
        <v>0</v>
      </c>
      <c r="U254" s="734">
        <v>0</v>
      </c>
      <c r="V254" s="734">
        <v>0</v>
      </c>
      <c r="W254" s="734">
        <v>0</v>
      </c>
      <c r="X254" s="734">
        <v>0</v>
      </c>
      <c r="Y254" s="734">
        <v>0</v>
      </c>
      <c r="Z254" s="734">
        <v>0</v>
      </c>
      <c r="AA254" s="734">
        <v>0</v>
      </c>
      <c r="AB254" s="734">
        <v>0</v>
      </c>
      <c r="AC254" s="149">
        <v>25.2</v>
      </c>
      <c r="AD254" s="149" t="s">
        <v>24</v>
      </c>
      <c r="AE254" s="148">
        <v>0</v>
      </c>
      <c r="AF254" s="149">
        <v>0</v>
      </c>
      <c r="AG254" s="148">
        <v>0</v>
      </c>
      <c r="AH254" s="149">
        <v>0</v>
      </c>
      <c r="AI254" s="148">
        <v>0</v>
      </c>
      <c r="AJ254" s="501">
        <v>0</v>
      </c>
      <c r="AY254" s="748"/>
      <c r="AZ254" s="749">
        <f t="shared" si="364"/>
        <v>35</v>
      </c>
    </row>
    <row r="255" spans="1:52" x14ac:dyDescent="0.2">
      <c r="A255" s="154" t="s">
        <v>80</v>
      </c>
      <c r="B255" s="500">
        <v>3</v>
      </c>
      <c r="C255" s="148">
        <v>0</v>
      </c>
      <c r="D255" s="148">
        <v>3</v>
      </c>
      <c r="E255" s="148">
        <v>0</v>
      </c>
      <c r="F255" s="148">
        <v>0</v>
      </c>
      <c r="G255" s="148">
        <v>0</v>
      </c>
      <c r="H255" s="148">
        <v>0</v>
      </c>
      <c r="I255" s="148">
        <v>0</v>
      </c>
      <c r="J255" s="148">
        <v>0</v>
      </c>
      <c r="K255" s="148">
        <v>0</v>
      </c>
      <c r="L255" s="148">
        <v>0</v>
      </c>
      <c r="M255" s="512"/>
      <c r="N255" s="527" t="s">
        <v>80</v>
      </c>
      <c r="O255" s="733">
        <v>0</v>
      </c>
      <c r="P255" s="734">
        <v>0</v>
      </c>
      <c r="Q255" s="734">
        <v>0</v>
      </c>
      <c r="R255" s="734">
        <v>2</v>
      </c>
      <c r="S255" s="734">
        <v>0</v>
      </c>
      <c r="T255" s="734">
        <v>1</v>
      </c>
      <c r="U255" s="734">
        <v>0</v>
      </c>
      <c r="V255" s="734">
        <v>0</v>
      </c>
      <c r="W255" s="734">
        <v>0</v>
      </c>
      <c r="X255" s="734">
        <v>0</v>
      </c>
      <c r="Y255" s="734">
        <v>0</v>
      </c>
      <c r="Z255" s="734">
        <v>0</v>
      </c>
      <c r="AA255" s="734">
        <v>0</v>
      </c>
      <c r="AB255" s="734">
        <v>0</v>
      </c>
      <c r="AC255" s="149">
        <v>25.7</v>
      </c>
      <c r="AD255" s="149" t="s">
        <v>24</v>
      </c>
      <c r="AE255" s="148">
        <v>1</v>
      </c>
      <c r="AF255" s="149">
        <v>33.333333333333329</v>
      </c>
      <c r="AG255" s="148">
        <v>0</v>
      </c>
      <c r="AH255" s="149">
        <v>0</v>
      </c>
      <c r="AI255" s="148">
        <v>0</v>
      </c>
      <c r="AJ255" s="501">
        <v>0</v>
      </c>
      <c r="AY255" s="748"/>
      <c r="AZ255" s="749">
        <f t="shared" si="364"/>
        <v>14</v>
      </c>
    </row>
    <row r="256" spans="1:52" ht="13.5" thickBot="1" x14ac:dyDescent="0.25">
      <c r="A256" s="154" t="s">
        <v>81</v>
      </c>
      <c r="B256" s="502">
        <v>5</v>
      </c>
      <c r="C256" s="152">
        <v>0</v>
      </c>
      <c r="D256" s="152">
        <v>3</v>
      </c>
      <c r="E256" s="152">
        <v>0</v>
      </c>
      <c r="F256" s="152">
        <v>2</v>
      </c>
      <c r="G256" s="152">
        <v>0</v>
      </c>
      <c r="H256" s="152">
        <v>0</v>
      </c>
      <c r="I256" s="152">
        <v>0</v>
      </c>
      <c r="J256" s="152">
        <v>0</v>
      </c>
      <c r="K256" s="152">
        <v>0</v>
      </c>
      <c r="L256" s="152">
        <v>0</v>
      </c>
      <c r="M256" s="513"/>
      <c r="N256" s="527" t="s">
        <v>81</v>
      </c>
      <c r="O256" s="735">
        <v>0</v>
      </c>
      <c r="P256" s="736">
        <v>0</v>
      </c>
      <c r="Q256" s="736">
        <v>1</v>
      </c>
      <c r="R256" s="736">
        <v>1</v>
      </c>
      <c r="S256" s="736">
        <v>2</v>
      </c>
      <c r="T256" s="736">
        <v>1</v>
      </c>
      <c r="U256" s="736">
        <v>0</v>
      </c>
      <c r="V256" s="736">
        <v>0</v>
      </c>
      <c r="W256" s="736">
        <v>0</v>
      </c>
      <c r="X256" s="736">
        <v>0</v>
      </c>
      <c r="Y256" s="736">
        <v>0</v>
      </c>
      <c r="Z256" s="736">
        <v>0</v>
      </c>
      <c r="AA256" s="736">
        <v>0</v>
      </c>
      <c r="AB256" s="736">
        <v>0</v>
      </c>
      <c r="AC256" s="153">
        <v>24.8</v>
      </c>
      <c r="AD256" s="153" t="s">
        <v>24</v>
      </c>
      <c r="AE256" s="152">
        <v>1</v>
      </c>
      <c r="AF256" s="153">
        <v>20</v>
      </c>
      <c r="AG256" s="152">
        <v>0</v>
      </c>
      <c r="AH256" s="153">
        <v>0</v>
      </c>
      <c r="AI256" s="152">
        <v>0</v>
      </c>
      <c r="AJ256" s="503">
        <v>0</v>
      </c>
      <c r="AY256" s="748"/>
      <c r="AZ256" s="749">
        <f t="shared" si="364"/>
        <v>15</v>
      </c>
    </row>
    <row r="257" spans="1:52" x14ac:dyDescent="0.2">
      <c r="A257" s="154" t="s">
        <v>50</v>
      </c>
      <c r="B257" s="504">
        <v>8</v>
      </c>
      <c r="C257" s="150">
        <v>2</v>
      </c>
      <c r="D257" s="150">
        <v>6</v>
      </c>
      <c r="E257" s="150">
        <v>0</v>
      </c>
      <c r="F257" s="150">
        <v>0</v>
      </c>
      <c r="G257" s="150">
        <v>0</v>
      </c>
      <c r="H257" s="150">
        <v>0</v>
      </c>
      <c r="I257" s="150">
        <v>0</v>
      </c>
      <c r="J257" s="150">
        <v>0</v>
      </c>
      <c r="K257" s="150">
        <v>0</v>
      </c>
      <c r="L257" s="150">
        <v>0</v>
      </c>
      <c r="M257" s="514"/>
      <c r="N257" s="527" t="s">
        <v>50</v>
      </c>
      <c r="O257" s="738">
        <v>0</v>
      </c>
      <c r="P257" s="739">
        <v>0</v>
      </c>
      <c r="Q257" s="739">
        <v>1</v>
      </c>
      <c r="R257" s="739">
        <v>3</v>
      </c>
      <c r="S257" s="739">
        <v>3</v>
      </c>
      <c r="T257" s="739">
        <v>1</v>
      </c>
      <c r="U257" s="739">
        <v>0</v>
      </c>
      <c r="V257" s="739">
        <v>0</v>
      </c>
      <c r="W257" s="739">
        <v>0</v>
      </c>
      <c r="X257" s="739">
        <v>0</v>
      </c>
      <c r="Y257" s="739">
        <v>0</v>
      </c>
      <c r="Z257" s="739">
        <v>0</v>
      </c>
      <c r="AA257" s="739">
        <v>0</v>
      </c>
      <c r="AB257" s="739">
        <v>0</v>
      </c>
      <c r="AC257" s="151">
        <v>25.2</v>
      </c>
      <c r="AD257" s="151" t="s">
        <v>24</v>
      </c>
      <c r="AE257" s="150">
        <v>1</v>
      </c>
      <c r="AF257" s="151">
        <v>12.5</v>
      </c>
      <c r="AG257" s="150">
        <v>0</v>
      </c>
      <c r="AH257" s="151">
        <v>0</v>
      </c>
      <c r="AI257" s="150">
        <v>0</v>
      </c>
      <c r="AJ257" s="505">
        <v>0</v>
      </c>
      <c r="AY257" s="748"/>
      <c r="AZ257" s="749">
        <f t="shared" si="364"/>
        <v>14</v>
      </c>
    </row>
    <row r="258" spans="1:52" x14ac:dyDescent="0.2">
      <c r="A258" s="154" t="s">
        <v>82</v>
      </c>
      <c r="B258" s="500">
        <v>7</v>
      </c>
      <c r="C258" s="148">
        <v>0</v>
      </c>
      <c r="D258" s="148">
        <v>5</v>
      </c>
      <c r="E258" s="148">
        <v>0</v>
      </c>
      <c r="F258" s="148">
        <v>2</v>
      </c>
      <c r="G258" s="148">
        <v>0</v>
      </c>
      <c r="H258" s="148">
        <v>0</v>
      </c>
      <c r="I258" s="148">
        <v>0</v>
      </c>
      <c r="J258" s="148">
        <v>0</v>
      </c>
      <c r="K258" s="148">
        <v>0</v>
      </c>
      <c r="L258" s="148">
        <v>0</v>
      </c>
      <c r="M258" s="512"/>
      <c r="N258" s="527" t="s">
        <v>82</v>
      </c>
      <c r="O258" s="733">
        <v>0</v>
      </c>
      <c r="P258" s="734">
        <v>0</v>
      </c>
      <c r="Q258" s="734">
        <v>0</v>
      </c>
      <c r="R258" s="734">
        <v>3</v>
      </c>
      <c r="S258" s="734">
        <v>2</v>
      </c>
      <c r="T258" s="734">
        <v>2</v>
      </c>
      <c r="U258" s="734">
        <v>0</v>
      </c>
      <c r="V258" s="734">
        <v>0</v>
      </c>
      <c r="W258" s="734">
        <v>0</v>
      </c>
      <c r="X258" s="734">
        <v>0</v>
      </c>
      <c r="Y258" s="734">
        <v>0</v>
      </c>
      <c r="Z258" s="734">
        <v>0</v>
      </c>
      <c r="AA258" s="734">
        <v>0</v>
      </c>
      <c r="AB258" s="734">
        <v>0</v>
      </c>
      <c r="AC258" s="149">
        <v>27.2</v>
      </c>
      <c r="AD258" s="149" t="s">
        <v>24</v>
      </c>
      <c r="AE258" s="148">
        <v>2</v>
      </c>
      <c r="AF258" s="149">
        <v>28.571428571428569</v>
      </c>
      <c r="AG258" s="148">
        <v>0</v>
      </c>
      <c r="AH258" s="149">
        <v>0</v>
      </c>
      <c r="AI258" s="148">
        <v>0</v>
      </c>
      <c r="AJ258" s="501">
        <v>0</v>
      </c>
      <c r="AY258" s="748"/>
      <c r="AZ258" s="749">
        <f t="shared" si="364"/>
        <v>12</v>
      </c>
    </row>
    <row r="259" spans="1:52" x14ac:dyDescent="0.2">
      <c r="A259" s="154" t="s">
        <v>83</v>
      </c>
      <c r="B259" s="500">
        <v>10</v>
      </c>
      <c r="C259" s="148">
        <v>1</v>
      </c>
      <c r="D259" s="148">
        <v>9</v>
      </c>
      <c r="E259" s="148">
        <v>0</v>
      </c>
      <c r="F259" s="148">
        <v>0</v>
      </c>
      <c r="G259" s="148">
        <v>0</v>
      </c>
      <c r="H259" s="148">
        <v>0</v>
      </c>
      <c r="I259" s="148">
        <v>0</v>
      </c>
      <c r="J259" s="148">
        <v>0</v>
      </c>
      <c r="K259" s="148">
        <v>0</v>
      </c>
      <c r="L259" s="148">
        <v>0</v>
      </c>
      <c r="M259" s="512"/>
      <c r="N259" s="527" t="s">
        <v>83</v>
      </c>
      <c r="O259" s="733">
        <v>0</v>
      </c>
      <c r="P259" s="734">
        <v>0</v>
      </c>
      <c r="Q259" s="734">
        <v>1</v>
      </c>
      <c r="R259" s="734">
        <v>2</v>
      </c>
      <c r="S259" s="734">
        <v>1</v>
      </c>
      <c r="T259" s="734">
        <v>6</v>
      </c>
      <c r="U259" s="734">
        <v>0</v>
      </c>
      <c r="V259" s="734">
        <v>0</v>
      </c>
      <c r="W259" s="734">
        <v>0</v>
      </c>
      <c r="X259" s="734">
        <v>0</v>
      </c>
      <c r="Y259" s="734">
        <v>0</v>
      </c>
      <c r="Z259" s="734">
        <v>0</v>
      </c>
      <c r="AA259" s="734">
        <v>0</v>
      </c>
      <c r="AB259" s="734">
        <v>0</v>
      </c>
      <c r="AC259" s="149">
        <v>28.4</v>
      </c>
      <c r="AD259" s="149" t="s">
        <v>24</v>
      </c>
      <c r="AE259" s="148">
        <v>6</v>
      </c>
      <c r="AF259" s="149">
        <v>60</v>
      </c>
      <c r="AG259" s="148">
        <v>0</v>
      </c>
      <c r="AH259" s="149">
        <v>0</v>
      </c>
      <c r="AI259" s="148">
        <v>0</v>
      </c>
      <c r="AJ259" s="501">
        <v>0</v>
      </c>
      <c r="AY259" s="748"/>
      <c r="AZ259" s="749">
        <f t="shared" si="364"/>
        <v>7</v>
      </c>
    </row>
    <row r="260" spans="1:52" x14ac:dyDescent="0.2">
      <c r="A260" s="154" t="s">
        <v>84</v>
      </c>
      <c r="B260" s="500">
        <v>10</v>
      </c>
      <c r="C260" s="148">
        <v>0</v>
      </c>
      <c r="D260" s="148">
        <v>10</v>
      </c>
      <c r="E260" s="148">
        <v>0</v>
      </c>
      <c r="F260" s="148">
        <v>0</v>
      </c>
      <c r="G260" s="148">
        <v>0</v>
      </c>
      <c r="H260" s="148">
        <v>0</v>
      </c>
      <c r="I260" s="148">
        <v>0</v>
      </c>
      <c r="J260" s="148">
        <v>0</v>
      </c>
      <c r="K260" s="148">
        <v>0</v>
      </c>
      <c r="L260" s="148">
        <v>0</v>
      </c>
      <c r="M260" s="512"/>
      <c r="N260" s="527" t="s">
        <v>84</v>
      </c>
      <c r="O260" s="733">
        <v>0</v>
      </c>
      <c r="P260" s="734">
        <v>0</v>
      </c>
      <c r="Q260" s="734">
        <v>0</v>
      </c>
      <c r="R260" s="734">
        <v>4</v>
      </c>
      <c r="S260" s="734">
        <v>3</v>
      </c>
      <c r="T260" s="734">
        <v>2</v>
      </c>
      <c r="U260" s="734">
        <v>1</v>
      </c>
      <c r="V260" s="734">
        <v>0</v>
      </c>
      <c r="W260" s="734">
        <v>0</v>
      </c>
      <c r="X260" s="734">
        <v>0</v>
      </c>
      <c r="Y260" s="734">
        <v>0</v>
      </c>
      <c r="Z260" s="734">
        <v>0</v>
      </c>
      <c r="AA260" s="734">
        <v>0</v>
      </c>
      <c r="AB260" s="734">
        <v>0</v>
      </c>
      <c r="AC260" s="149">
        <v>27.8</v>
      </c>
      <c r="AD260" s="149" t="s">
        <v>24</v>
      </c>
      <c r="AE260" s="148">
        <v>3</v>
      </c>
      <c r="AF260" s="149">
        <v>30</v>
      </c>
      <c r="AG260" s="148">
        <v>1</v>
      </c>
      <c r="AH260" s="149">
        <v>10</v>
      </c>
      <c r="AI260" s="148">
        <v>0</v>
      </c>
      <c r="AJ260" s="501">
        <v>0</v>
      </c>
      <c r="AY260" s="748"/>
      <c r="AZ260" s="749">
        <f t="shared" si="364"/>
        <v>4</v>
      </c>
    </row>
    <row r="261" spans="1:52" x14ac:dyDescent="0.2">
      <c r="A261" s="154" t="s">
        <v>51</v>
      </c>
      <c r="B261" s="500">
        <v>7</v>
      </c>
      <c r="C261" s="148">
        <v>0</v>
      </c>
      <c r="D261" s="148">
        <v>7</v>
      </c>
      <c r="E261" s="148">
        <v>0</v>
      </c>
      <c r="F261" s="148">
        <v>0</v>
      </c>
      <c r="G261" s="148">
        <v>0</v>
      </c>
      <c r="H261" s="148">
        <v>0</v>
      </c>
      <c r="I261" s="148">
        <v>0</v>
      </c>
      <c r="J261" s="148">
        <v>0</v>
      </c>
      <c r="K261" s="148">
        <v>0</v>
      </c>
      <c r="L261" s="148">
        <v>0</v>
      </c>
      <c r="M261" s="512"/>
      <c r="N261" s="527" t="s">
        <v>51</v>
      </c>
      <c r="O261" s="733">
        <v>0</v>
      </c>
      <c r="P261" s="734">
        <v>0</v>
      </c>
      <c r="Q261" s="734">
        <v>2</v>
      </c>
      <c r="R261" s="734">
        <v>2</v>
      </c>
      <c r="S261" s="734">
        <v>1</v>
      </c>
      <c r="T261" s="734">
        <v>2</v>
      </c>
      <c r="U261" s="734">
        <v>0</v>
      </c>
      <c r="V261" s="734">
        <v>0</v>
      </c>
      <c r="W261" s="734">
        <v>0</v>
      </c>
      <c r="X261" s="734">
        <v>0</v>
      </c>
      <c r="Y261" s="734">
        <v>0</v>
      </c>
      <c r="Z261" s="734">
        <v>0</v>
      </c>
      <c r="AA261" s="734">
        <v>0</v>
      </c>
      <c r="AB261" s="734">
        <v>0</v>
      </c>
      <c r="AC261" s="149">
        <v>24.8</v>
      </c>
      <c r="AD261" s="149" t="s">
        <v>24</v>
      </c>
      <c r="AE261" s="148">
        <v>2</v>
      </c>
      <c r="AF261" s="149">
        <v>28.571428571428569</v>
      </c>
      <c r="AG261" s="148">
        <v>0</v>
      </c>
      <c r="AH261" s="149">
        <v>0</v>
      </c>
      <c r="AI261" s="148">
        <v>0</v>
      </c>
      <c r="AJ261" s="501">
        <v>0</v>
      </c>
      <c r="AY261" s="748"/>
      <c r="AZ261" s="749">
        <f t="shared" si="364"/>
        <v>4</v>
      </c>
    </row>
    <row r="262" spans="1:52" x14ac:dyDescent="0.2">
      <c r="A262" s="154" t="s">
        <v>85</v>
      </c>
      <c r="B262" s="500">
        <v>9</v>
      </c>
      <c r="C262" s="148">
        <v>0</v>
      </c>
      <c r="D262" s="148">
        <v>8</v>
      </c>
      <c r="E262" s="148">
        <v>0</v>
      </c>
      <c r="F262" s="148">
        <v>1</v>
      </c>
      <c r="G262" s="148">
        <v>0</v>
      </c>
      <c r="H262" s="148">
        <v>0</v>
      </c>
      <c r="I262" s="148">
        <v>0</v>
      </c>
      <c r="J262" s="148">
        <v>0</v>
      </c>
      <c r="K262" s="148">
        <v>0</v>
      </c>
      <c r="L262" s="148">
        <v>0</v>
      </c>
      <c r="M262" s="512"/>
      <c r="N262" s="527" t="s">
        <v>85</v>
      </c>
      <c r="O262" s="733">
        <v>0</v>
      </c>
      <c r="P262" s="734">
        <v>0</v>
      </c>
      <c r="Q262" s="734">
        <v>1</v>
      </c>
      <c r="R262" s="734">
        <v>0</v>
      </c>
      <c r="S262" s="734">
        <v>7</v>
      </c>
      <c r="T262" s="734">
        <v>1</v>
      </c>
      <c r="U262" s="734">
        <v>0</v>
      </c>
      <c r="V262" s="734">
        <v>0</v>
      </c>
      <c r="W262" s="734">
        <v>0</v>
      </c>
      <c r="X262" s="734">
        <v>0</v>
      </c>
      <c r="Y262" s="734">
        <v>0</v>
      </c>
      <c r="Z262" s="734">
        <v>0</v>
      </c>
      <c r="AA262" s="734">
        <v>0</v>
      </c>
      <c r="AB262" s="734">
        <v>0</v>
      </c>
      <c r="AC262" s="149">
        <v>27.6</v>
      </c>
      <c r="AD262" s="149" t="s">
        <v>24</v>
      </c>
      <c r="AE262" s="148">
        <v>1</v>
      </c>
      <c r="AF262" s="149">
        <v>11.111111111111111</v>
      </c>
      <c r="AG262" s="148">
        <v>0</v>
      </c>
      <c r="AH262" s="149">
        <v>0</v>
      </c>
      <c r="AI262" s="148">
        <v>0</v>
      </c>
      <c r="AJ262" s="501">
        <v>0</v>
      </c>
      <c r="AY262" s="748"/>
      <c r="AZ262" s="749">
        <f t="shared" si="364"/>
        <v>5</v>
      </c>
    </row>
    <row r="263" spans="1:52" x14ac:dyDescent="0.2">
      <c r="A263" s="154" t="s">
        <v>86</v>
      </c>
      <c r="B263" s="500">
        <v>11</v>
      </c>
      <c r="C263" s="148">
        <v>1</v>
      </c>
      <c r="D263" s="148">
        <v>8</v>
      </c>
      <c r="E263" s="148">
        <v>0</v>
      </c>
      <c r="F263" s="148">
        <v>2</v>
      </c>
      <c r="G263" s="148">
        <v>0</v>
      </c>
      <c r="H263" s="148">
        <v>0</v>
      </c>
      <c r="I263" s="148">
        <v>0</v>
      </c>
      <c r="J263" s="148">
        <v>0</v>
      </c>
      <c r="K263" s="148">
        <v>0</v>
      </c>
      <c r="L263" s="148">
        <v>0</v>
      </c>
      <c r="M263" s="512"/>
      <c r="N263" s="527" t="s">
        <v>86</v>
      </c>
      <c r="O263" s="733">
        <v>0</v>
      </c>
      <c r="P263" s="734">
        <v>0</v>
      </c>
      <c r="Q263" s="734">
        <v>1</v>
      </c>
      <c r="R263" s="734">
        <v>3</v>
      </c>
      <c r="S263" s="734">
        <v>6</v>
      </c>
      <c r="T263" s="734">
        <v>1</v>
      </c>
      <c r="U263" s="734">
        <v>0</v>
      </c>
      <c r="V263" s="734">
        <v>0</v>
      </c>
      <c r="W263" s="734">
        <v>0</v>
      </c>
      <c r="X263" s="734">
        <v>0</v>
      </c>
      <c r="Y263" s="734">
        <v>0</v>
      </c>
      <c r="Z263" s="734">
        <v>0</v>
      </c>
      <c r="AA263" s="734">
        <v>0</v>
      </c>
      <c r="AB263" s="734">
        <v>0</v>
      </c>
      <c r="AC263" s="149">
        <v>25.6</v>
      </c>
      <c r="AD263" s="149">
        <v>29.6</v>
      </c>
      <c r="AE263" s="148">
        <v>1</v>
      </c>
      <c r="AF263" s="149">
        <v>9.0909090909090917</v>
      </c>
      <c r="AG263" s="148">
        <v>0</v>
      </c>
      <c r="AH263" s="149">
        <v>0</v>
      </c>
      <c r="AI263" s="148">
        <v>0</v>
      </c>
      <c r="AJ263" s="501">
        <v>0</v>
      </c>
      <c r="AY263" s="748"/>
      <c r="AZ263" s="749">
        <f t="shared" si="364"/>
        <v>4</v>
      </c>
    </row>
    <row r="264" spans="1:52" x14ac:dyDescent="0.2">
      <c r="A264" s="154" t="s">
        <v>87</v>
      </c>
      <c r="B264" s="500">
        <v>12</v>
      </c>
      <c r="C264" s="148">
        <v>1</v>
      </c>
      <c r="D264" s="148">
        <v>9</v>
      </c>
      <c r="E264" s="148">
        <v>0</v>
      </c>
      <c r="F264" s="148">
        <v>2</v>
      </c>
      <c r="G264" s="148">
        <v>0</v>
      </c>
      <c r="H264" s="148">
        <v>0</v>
      </c>
      <c r="I264" s="148">
        <v>0</v>
      </c>
      <c r="J264" s="148">
        <v>0</v>
      </c>
      <c r="K264" s="148">
        <v>0</v>
      </c>
      <c r="L264" s="148">
        <v>0</v>
      </c>
      <c r="M264" s="512"/>
      <c r="N264" s="527" t="s">
        <v>87</v>
      </c>
      <c r="O264" s="733">
        <v>0</v>
      </c>
      <c r="P264" s="734">
        <v>1</v>
      </c>
      <c r="Q264" s="734">
        <v>1</v>
      </c>
      <c r="R264" s="734">
        <v>2</v>
      </c>
      <c r="S264" s="734">
        <v>6</v>
      </c>
      <c r="T264" s="734">
        <v>2</v>
      </c>
      <c r="U264" s="734">
        <v>0</v>
      </c>
      <c r="V264" s="734">
        <v>0</v>
      </c>
      <c r="W264" s="734">
        <v>0</v>
      </c>
      <c r="X264" s="734">
        <v>0</v>
      </c>
      <c r="Y264" s="734">
        <v>0</v>
      </c>
      <c r="Z264" s="734">
        <v>0</v>
      </c>
      <c r="AA264" s="734">
        <v>0</v>
      </c>
      <c r="AB264" s="734">
        <v>0</v>
      </c>
      <c r="AC264" s="149">
        <v>25.7</v>
      </c>
      <c r="AD264" s="149">
        <v>30.4</v>
      </c>
      <c r="AE264" s="148">
        <v>2</v>
      </c>
      <c r="AF264" s="149">
        <v>16.666666666666664</v>
      </c>
      <c r="AG264" s="148">
        <v>0</v>
      </c>
      <c r="AH264" s="149">
        <v>0</v>
      </c>
      <c r="AI264" s="148">
        <v>0</v>
      </c>
      <c r="AJ264" s="501">
        <v>0</v>
      </c>
      <c r="AY264" s="750"/>
      <c r="AZ264" s="751">
        <f t="shared" si="364"/>
        <v>1</v>
      </c>
    </row>
    <row r="265" spans="1:52" x14ac:dyDescent="0.2">
      <c r="A265" s="154" t="s">
        <v>53</v>
      </c>
      <c r="B265" s="504">
        <v>5</v>
      </c>
      <c r="C265" s="150">
        <v>0</v>
      </c>
      <c r="D265" s="150">
        <v>4</v>
      </c>
      <c r="E265" s="150">
        <v>0</v>
      </c>
      <c r="F265" s="150">
        <v>1</v>
      </c>
      <c r="G265" s="150">
        <v>0</v>
      </c>
      <c r="H265" s="150">
        <v>0</v>
      </c>
      <c r="I265" s="150">
        <v>0</v>
      </c>
      <c r="J265" s="150">
        <v>0</v>
      </c>
      <c r="K265" s="150">
        <v>0</v>
      </c>
      <c r="L265" s="150">
        <v>0</v>
      </c>
      <c r="M265" s="514"/>
      <c r="N265" s="527" t="s">
        <v>53</v>
      </c>
      <c r="O265" s="733">
        <v>0</v>
      </c>
      <c r="P265" s="734">
        <v>0</v>
      </c>
      <c r="Q265" s="734">
        <v>2</v>
      </c>
      <c r="R265" s="734">
        <v>2</v>
      </c>
      <c r="S265" s="734">
        <v>1</v>
      </c>
      <c r="T265" s="734">
        <v>0</v>
      </c>
      <c r="U265" s="734">
        <v>0</v>
      </c>
      <c r="V265" s="734">
        <v>0</v>
      </c>
      <c r="W265" s="734">
        <v>0</v>
      </c>
      <c r="X265" s="734">
        <v>0</v>
      </c>
      <c r="Y265" s="734">
        <v>0</v>
      </c>
      <c r="Z265" s="734">
        <v>0</v>
      </c>
      <c r="AA265" s="734">
        <v>0</v>
      </c>
      <c r="AB265" s="734">
        <v>0</v>
      </c>
      <c r="AC265" s="151">
        <v>21.7</v>
      </c>
      <c r="AD265" s="151" t="s">
        <v>24</v>
      </c>
      <c r="AE265" s="150">
        <v>0</v>
      </c>
      <c r="AF265" s="151">
        <v>0</v>
      </c>
      <c r="AG265" s="150">
        <v>0</v>
      </c>
      <c r="AH265" s="151">
        <v>0</v>
      </c>
      <c r="AI265" s="150">
        <v>0</v>
      </c>
      <c r="AJ265" s="505">
        <v>0</v>
      </c>
      <c r="AY265" s="752">
        <f>BE9</f>
        <v>45977</v>
      </c>
      <c r="AZ265" s="749">
        <f>IF( ISERROR(BE115), 0, BE115)</f>
        <v>1</v>
      </c>
    </row>
    <row r="266" spans="1:52" x14ac:dyDescent="0.2">
      <c r="A266" s="154" t="s">
        <v>88</v>
      </c>
      <c r="B266" s="500">
        <v>2</v>
      </c>
      <c r="C266" s="148">
        <v>0</v>
      </c>
      <c r="D266" s="148">
        <v>2</v>
      </c>
      <c r="E266" s="148">
        <v>0</v>
      </c>
      <c r="F266" s="148">
        <v>0</v>
      </c>
      <c r="G266" s="148">
        <v>0</v>
      </c>
      <c r="H266" s="148">
        <v>0</v>
      </c>
      <c r="I266" s="148">
        <v>0</v>
      </c>
      <c r="J266" s="148">
        <v>0</v>
      </c>
      <c r="K266" s="148">
        <v>0</v>
      </c>
      <c r="L266" s="148">
        <v>0</v>
      </c>
      <c r="M266" s="512"/>
      <c r="N266" s="527" t="s">
        <v>88</v>
      </c>
      <c r="O266" s="733">
        <v>0</v>
      </c>
      <c r="P266" s="734">
        <v>1</v>
      </c>
      <c r="Q266" s="734">
        <v>0</v>
      </c>
      <c r="R266" s="734">
        <v>0</v>
      </c>
      <c r="S266" s="734">
        <v>0</v>
      </c>
      <c r="T266" s="734">
        <v>1</v>
      </c>
      <c r="U266" s="734">
        <v>0</v>
      </c>
      <c r="V266" s="734">
        <v>0</v>
      </c>
      <c r="W266" s="734">
        <v>0</v>
      </c>
      <c r="X266" s="734">
        <v>0</v>
      </c>
      <c r="Y266" s="734">
        <v>0</v>
      </c>
      <c r="Z266" s="734">
        <v>0</v>
      </c>
      <c r="AA266" s="734">
        <v>0</v>
      </c>
      <c r="AB266" s="734">
        <v>0</v>
      </c>
      <c r="AC266" s="149">
        <v>21.9</v>
      </c>
      <c r="AD266" s="149" t="s">
        <v>24</v>
      </c>
      <c r="AE266" s="148">
        <v>1</v>
      </c>
      <c r="AF266" s="149">
        <v>50</v>
      </c>
      <c r="AG266" s="148">
        <v>0</v>
      </c>
      <c r="AH266" s="149">
        <v>0</v>
      </c>
      <c r="AI266" s="148">
        <v>0</v>
      </c>
      <c r="AJ266" s="501">
        <v>0</v>
      </c>
      <c r="AY266" s="748"/>
      <c r="AZ266" s="749">
        <f t="shared" ref="AZ266:AZ288" si="365">IF( ISERROR(BE116), 0, BE116)</f>
        <v>0</v>
      </c>
    </row>
    <row r="267" spans="1:52" x14ac:dyDescent="0.2">
      <c r="A267" s="154" t="s">
        <v>89</v>
      </c>
      <c r="B267" s="500">
        <v>8</v>
      </c>
      <c r="C267" s="148">
        <v>0</v>
      </c>
      <c r="D267" s="148">
        <v>8</v>
      </c>
      <c r="E267" s="148">
        <v>0</v>
      </c>
      <c r="F267" s="148">
        <v>0</v>
      </c>
      <c r="G267" s="148">
        <v>0</v>
      </c>
      <c r="H267" s="148">
        <v>0</v>
      </c>
      <c r="I267" s="148">
        <v>0</v>
      </c>
      <c r="J267" s="148">
        <v>0</v>
      </c>
      <c r="K267" s="148">
        <v>0</v>
      </c>
      <c r="L267" s="148">
        <v>0</v>
      </c>
      <c r="M267" s="512"/>
      <c r="N267" s="527" t="s">
        <v>89</v>
      </c>
      <c r="O267" s="733">
        <v>1</v>
      </c>
      <c r="P267" s="734">
        <v>0</v>
      </c>
      <c r="Q267" s="734">
        <v>3</v>
      </c>
      <c r="R267" s="734">
        <v>3</v>
      </c>
      <c r="S267" s="734">
        <v>0</v>
      </c>
      <c r="T267" s="734">
        <v>1</v>
      </c>
      <c r="U267" s="734">
        <v>0</v>
      </c>
      <c r="V267" s="734">
        <v>0</v>
      </c>
      <c r="W267" s="734">
        <v>0</v>
      </c>
      <c r="X267" s="734">
        <v>0</v>
      </c>
      <c r="Y267" s="734">
        <v>0</v>
      </c>
      <c r="Z267" s="734">
        <v>0</v>
      </c>
      <c r="AA267" s="734">
        <v>0</v>
      </c>
      <c r="AB267" s="734">
        <v>0</v>
      </c>
      <c r="AC267" s="149">
        <v>20.5</v>
      </c>
      <c r="AD267" s="149" t="s">
        <v>24</v>
      </c>
      <c r="AE267" s="148">
        <v>1</v>
      </c>
      <c r="AF267" s="149">
        <v>12.5</v>
      </c>
      <c r="AG267" s="148">
        <v>0</v>
      </c>
      <c r="AH267" s="149">
        <v>0</v>
      </c>
      <c r="AI267" s="148">
        <v>0</v>
      </c>
      <c r="AJ267" s="501">
        <v>0</v>
      </c>
      <c r="AY267" s="748"/>
      <c r="AZ267" s="749">
        <f t="shared" si="365"/>
        <v>0</v>
      </c>
    </row>
    <row r="268" spans="1:52" x14ac:dyDescent="0.2">
      <c r="A268" s="154" t="s">
        <v>90</v>
      </c>
      <c r="B268" s="500">
        <v>16</v>
      </c>
      <c r="C268" s="148">
        <v>1</v>
      </c>
      <c r="D268" s="148">
        <v>14</v>
      </c>
      <c r="E268" s="148">
        <v>0</v>
      </c>
      <c r="F268" s="148">
        <v>1</v>
      </c>
      <c r="G268" s="148">
        <v>0</v>
      </c>
      <c r="H268" s="148">
        <v>0</v>
      </c>
      <c r="I268" s="148">
        <v>0</v>
      </c>
      <c r="J268" s="148">
        <v>0</v>
      </c>
      <c r="K268" s="148">
        <v>0</v>
      </c>
      <c r="L268" s="148">
        <v>0</v>
      </c>
      <c r="M268" s="512"/>
      <c r="N268" s="527" t="s">
        <v>90</v>
      </c>
      <c r="O268" s="733">
        <v>0</v>
      </c>
      <c r="P268" s="734">
        <v>2</v>
      </c>
      <c r="Q268" s="734">
        <v>3</v>
      </c>
      <c r="R268" s="734">
        <v>8</v>
      </c>
      <c r="S268" s="734">
        <v>2</v>
      </c>
      <c r="T268" s="734">
        <v>1</v>
      </c>
      <c r="U268" s="734">
        <v>0</v>
      </c>
      <c r="V268" s="734">
        <v>0</v>
      </c>
      <c r="W268" s="734">
        <v>0</v>
      </c>
      <c r="X268" s="734">
        <v>0</v>
      </c>
      <c r="Y268" s="734">
        <v>0</v>
      </c>
      <c r="Z268" s="734">
        <v>0</v>
      </c>
      <c r="AA268" s="734">
        <v>0</v>
      </c>
      <c r="AB268" s="734">
        <v>0</v>
      </c>
      <c r="AC268" s="149">
        <v>21.7</v>
      </c>
      <c r="AD268" s="149">
        <v>26.4</v>
      </c>
      <c r="AE268" s="148">
        <v>1</v>
      </c>
      <c r="AF268" s="149">
        <v>6.25</v>
      </c>
      <c r="AG268" s="148">
        <v>0</v>
      </c>
      <c r="AH268" s="149">
        <v>0</v>
      </c>
      <c r="AI268" s="148">
        <v>0</v>
      </c>
      <c r="AJ268" s="501">
        <v>0</v>
      </c>
      <c r="AY268" s="748"/>
      <c r="AZ268" s="749">
        <f t="shared" si="365"/>
        <v>0</v>
      </c>
    </row>
    <row r="269" spans="1:52" x14ac:dyDescent="0.2">
      <c r="A269" s="154" t="s">
        <v>55</v>
      </c>
      <c r="B269" s="500">
        <v>7</v>
      </c>
      <c r="C269" s="148">
        <v>0</v>
      </c>
      <c r="D269" s="148">
        <v>7</v>
      </c>
      <c r="E269" s="148">
        <v>0</v>
      </c>
      <c r="F269" s="148">
        <v>0</v>
      </c>
      <c r="G269" s="148">
        <v>0</v>
      </c>
      <c r="H269" s="148">
        <v>0</v>
      </c>
      <c r="I269" s="148">
        <v>0</v>
      </c>
      <c r="J269" s="148">
        <v>0</v>
      </c>
      <c r="K269" s="148">
        <v>0</v>
      </c>
      <c r="L269" s="148">
        <v>0</v>
      </c>
      <c r="M269" s="512"/>
      <c r="N269" s="527" t="s">
        <v>55</v>
      </c>
      <c r="O269" s="733">
        <v>0</v>
      </c>
      <c r="P269" s="734">
        <v>0</v>
      </c>
      <c r="Q269" s="734">
        <v>0</v>
      </c>
      <c r="R269" s="734">
        <v>2</v>
      </c>
      <c r="S269" s="734">
        <v>4</v>
      </c>
      <c r="T269" s="734">
        <v>1</v>
      </c>
      <c r="U269" s="734">
        <v>0</v>
      </c>
      <c r="V269" s="734">
        <v>0</v>
      </c>
      <c r="W269" s="734">
        <v>0</v>
      </c>
      <c r="X269" s="734">
        <v>0</v>
      </c>
      <c r="Y269" s="734">
        <v>0</v>
      </c>
      <c r="Z269" s="734">
        <v>0</v>
      </c>
      <c r="AA269" s="734">
        <v>0</v>
      </c>
      <c r="AB269" s="734">
        <v>0</v>
      </c>
      <c r="AC269" s="149">
        <v>26.3</v>
      </c>
      <c r="AD269" s="149" t="s">
        <v>24</v>
      </c>
      <c r="AE269" s="148">
        <v>1</v>
      </c>
      <c r="AF269" s="149">
        <v>14.285714285714285</v>
      </c>
      <c r="AG269" s="148">
        <v>0</v>
      </c>
      <c r="AH269" s="149">
        <v>0</v>
      </c>
      <c r="AI269" s="148">
        <v>0</v>
      </c>
      <c r="AJ269" s="501">
        <v>0</v>
      </c>
      <c r="AY269" s="748"/>
      <c r="AZ269" s="749">
        <f t="shared" si="365"/>
        <v>0</v>
      </c>
    </row>
    <row r="270" spans="1:52" x14ac:dyDescent="0.2">
      <c r="A270" s="154" t="s">
        <v>91</v>
      </c>
      <c r="B270" s="500">
        <v>4</v>
      </c>
      <c r="C270" s="148">
        <v>0</v>
      </c>
      <c r="D270" s="148">
        <v>4</v>
      </c>
      <c r="E270" s="148">
        <v>0</v>
      </c>
      <c r="F270" s="148">
        <v>0</v>
      </c>
      <c r="G270" s="148">
        <v>0</v>
      </c>
      <c r="H270" s="148">
        <v>0</v>
      </c>
      <c r="I270" s="148">
        <v>0</v>
      </c>
      <c r="J270" s="148">
        <v>0</v>
      </c>
      <c r="K270" s="148">
        <v>0</v>
      </c>
      <c r="L270" s="148">
        <v>0</v>
      </c>
      <c r="M270" s="512"/>
      <c r="N270" s="527" t="s">
        <v>91</v>
      </c>
      <c r="O270" s="733">
        <v>0</v>
      </c>
      <c r="P270" s="734">
        <v>0</v>
      </c>
      <c r="Q270" s="734">
        <v>1</v>
      </c>
      <c r="R270" s="734">
        <v>2</v>
      </c>
      <c r="S270" s="734">
        <v>1</v>
      </c>
      <c r="T270" s="734">
        <v>0</v>
      </c>
      <c r="U270" s="734">
        <v>0</v>
      </c>
      <c r="V270" s="734">
        <v>0</v>
      </c>
      <c r="W270" s="734">
        <v>0</v>
      </c>
      <c r="X270" s="734">
        <v>0</v>
      </c>
      <c r="Y270" s="734">
        <v>0</v>
      </c>
      <c r="Z270" s="734">
        <v>0</v>
      </c>
      <c r="AA270" s="734">
        <v>0</v>
      </c>
      <c r="AB270" s="734">
        <v>0</v>
      </c>
      <c r="AC270" s="149">
        <v>23.4</v>
      </c>
      <c r="AD270" s="149" t="s">
        <v>24</v>
      </c>
      <c r="AE270" s="148">
        <v>0</v>
      </c>
      <c r="AF270" s="149">
        <v>0</v>
      </c>
      <c r="AG270" s="148">
        <v>0</v>
      </c>
      <c r="AH270" s="149">
        <v>0</v>
      </c>
      <c r="AI270" s="148">
        <v>0</v>
      </c>
      <c r="AJ270" s="501">
        <v>0</v>
      </c>
      <c r="AY270" s="748"/>
      <c r="AZ270" s="749">
        <f t="shared" si="365"/>
        <v>1</v>
      </c>
    </row>
    <row r="271" spans="1:52" x14ac:dyDescent="0.2">
      <c r="A271" s="154" t="s">
        <v>92</v>
      </c>
      <c r="B271" s="500">
        <v>3</v>
      </c>
      <c r="C271" s="148">
        <v>0</v>
      </c>
      <c r="D271" s="148">
        <v>3</v>
      </c>
      <c r="E271" s="148">
        <v>0</v>
      </c>
      <c r="F271" s="148">
        <v>0</v>
      </c>
      <c r="G271" s="148">
        <v>0</v>
      </c>
      <c r="H271" s="148">
        <v>0</v>
      </c>
      <c r="I271" s="148">
        <v>0</v>
      </c>
      <c r="J271" s="148">
        <v>0</v>
      </c>
      <c r="K271" s="148">
        <v>0</v>
      </c>
      <c r="L271" s="148">
        <v>0</v>
      </c>
      <c r="M271" s="512"/>
      <c r="N271" s="527" t="s">
        <v>92</v>
      </c>
      <c r="O271" s="733">
        <v>0</v>
      </c>
      <c r="P271" s="734">
        <v>1</v>
      </c>
      <c r="Q271" s="734">
        <v>1</v>
      </c>
      <c r="R271" s="734">
        <v>0</v>
      </c>
      <c r="S271" s="734">
        <v>1</v>
      </c>
      <c r="T271" s="734">
        <v>0</v>
      </c>
      <c r="U271" s="734">
        <v>0</v>
      </c>
      <c r="V271" s="734">
        <v>0</v>
      </c>
      <c r="W271" s="734">
        <v>0</v>
      </c>
      <c r="X271" s="734">
        <v>0</v>
      </c>
      <c r="Y271" s="734">
        <v>0</v>
      </c>
      <c r="Z271" s="734">
        <v>0</v>
      </c>
      <c r="AA271" s="734">
        <v>0</v>
      </c>
      <c r="AB271" s="734">
        <v>0</v>
      </c>
      <c r="AC271" s="149">
        <v>19.100000000000001</v>
      </c>
      <c r="AD271" s="149" t="s">
        <v>24</v>
      </c>
      <c r="AE271" s="148">
        <v>0</v>
      </c>
      <c r="AF271" s="149">
        <v>0</v>
      </c>
      <c r="AG271" s="148">
        <v>0</v>
      </c>
      <c r="AH271" s="149">
        <v>0</v>
      </c>
      <c r="AI271" s="148">
        <v>0</v>
      </c>
      <c r="AJ271" s="501">
        <v>0</v>
      </c>
      <c r="AY271" s="748"/>
      <c r="AZ271" s="749">
        <f t="shared" si="365"/>
        <v>2</v>
      </c>
    </row>
    <row r="272" spans="1:52" x14ac:dyDescent="0.2">
      <c r="A272" s="154" t="s">
        <v>93</v>
      </c>
      <c r="B272" s="500">
        <v>10</v>
      </c>
      <c r="C272" s="148">
        <v>0</v>
      </c>
      <c r="D272" s="148">
        <v>10</v>
      </c>
      <c r="E272" s="148">
        <v>0</v>
      </c>
      <c r="F272" s="148">
        <v>0</v>
      </c>
      <c r="G272" s="148">
        <v>0</v>
      </c>
      <c r="H272" s="148">
        <v>0</v>
      </c>
      <c r="I272" s="148">
        <v>0</v>
      </c>
      <c r="J272" s="148">
        <v>0</v>
      </c>
      <c r="K272" s="148">
        <v>0</v>
      </c>
      <c r="L272" s="148">
        <v>0</v>
      </c>
      <c r="M272" s="512"/>
      <c r="N272" s="527" t="s">
        <v>93</v>
      </c>
      <c r="O272" s="733">
        <v>0</v>
      </c>
      <c r="P272" s="734">
        <v>0</v>
      </c>
      <c r="Q272" s="734">
        <v>2</v>
      </c>
      <c r="R272" s="734">
        <v>7</v>
      </c>
      <c r="S272" s="734">
        <v>1</v>
      </c>
      <c r="T272" s="734">
        <v>0</v>
      </c>
      <c r="U272" s="734">
        <v>0</v>
      </c>
      <c r="V272" s="734">
        <v>0</v>
      </c>
      <c r="W272" s="734">
        <v>0</v>
      </c>
      <c r="X272" s="734">
        <v>0</v>
      </c>
      <c r="Y272" s="734">
        <v>0</v>
      </c>
      <c r="Z272" s="734">
        <v>0</v>
      </c>
      <c r="AA272" s="734">
        <v>0</v>
      </c>
      <c r="AB272" s="734">
        <v>0</v>
      </c>
      <c r="AC272" s="149">
        <v>21.8</v>
      </c>
      <c r="AD272" s="149" t="s">
        <v>24</v>
      </c>
      <c r="AE272" s="148">
        <v>0</v>
      </c>
      <c r="AF272" s="149">
        <v>0</v>
      </c>
      <c r="AG272" s="148">
        <v>0</v>
      </c>
      <c r="AH272" s="149">
        <v>0</v>
      </c>
      <c r="AI272" s="148">
        <v>0</v>
      </c>
      <c r="AJ272" s="501">
        <v>0</v>
      </c>
      <c r="AY272" s="748"/>
      <c r="AZ272" s="749">
        <f t="shared" si="365"/>
        <v>9</v>
      </c>
    </row>
    <row r="273" spans="1:52" x14ac:dyDescent="0.2">
      <c r="A273" s="154" t="s">
        <v>57</v>
      </c>
      <c r="B273" s="500">
        <v>5</v>
      </c>
      <c r="C273" s="148">
        <v>0</v>
      </c>
      <c r="D273" s="148">
        <v>5</v>
      </c>
      <c r="E273" s="148">
        <v>0</v>
      </c>
      <c r="F273" s="148">
        <v>0</v>
      </c>
      <c r="G273" s="148">
        <v>0</v>
      </c>
      <c r="H273" s="148">
        <v>0</v>
      </c>
      <c r="I273" s="148">
        <v>0</v>
      </c>
      <c r="J273" s="148">
        <v>0</v>
      </c>
      <c r="K273" s="148">
        <v>0</v>
      </c>
      <c r="L273" s="148">
        <v>0</v>
      </c>
      <c r="M273" s="512"/>
      <c r="N273" s="527" t="s">
        <v>57</v>
      </c>
      <c r="O273" s="733">
        <v>0</v>
      </c>
      <c r="P273" s="734">
        <v>0</v>
      </c>
      <c r="Q273" s="734">
        <v>3</v>
      </c>
      <c r="R273" s="734">
        <v>1</v>
      </c>
      <c r="S273" s="734">
        <v>1</v>
      </c>
      <c r="T273" s="734">
        <v>0</v>
      </c>
      <c r="U273" s="734">
        <v>0</v>
      </c>
      <c r="V273" s="734">
        <v>0</v>
      </c>
      <c r="W273" s="734">
        <v>0</v>
      </c>
      <c r="X273" s="734">
        <v>0</v>
      </c>
      <c r="Y273" s="734">
        <v>0</v>
      </c>
      <c r="Z273" s="734">
        <v>0</v>
      </c>
      <c r="AA273" s="734">
        <v>0</v>
      </c>
      <c r="AB273" s="734">
        <v>0</v>
      </c>
      <c r="AC273" s="149">
        <v>21.5</v>
      </c>
      <c r="AD273" s="149" t="s">
        <v>24</v>
      </c>
      <c r="AE273" s="148">
        <v>0</v>
      </c>
      <c r="AF273" s="149">
        <v>0</v>
      </c>
      <c r="AG273" s="148">
        <v>0</v>
      </c>
      <c r="AH273" s="149">
        <v>0</v>
      </c>
      <c r="AI273" s="148">
        <v>0</v>
      </c>
      <c r="AJ273" s="501">
        <v>0</v>
      </c>
      <c r="AY273" s="748"/>
      <c r="AZ273" s="749">
        <f t="shared" si="365"/>
        <v>5</v>
      </c>
    </row>
    <row r="274" spans="1:52" x14ac:dyDescent="0.2">
      <c r="A274" s="154" t="s">
        <v>94</v>
      </c>
      <c r="B274" s="500">
        <v>4</v>
      </c>
      <c r="C274" s="148">
        <v>0</v>
      </c>
      <c r="D274" s="148">
        <v>4</v>
      </c>
      <c r="E274" s="148">
        <v>0</v>
      </c>
      <c r="F274" s="148">
        <v>0</v>
      </c>
      <c r="G274" s="148">
        <v>0</v>
      </c>
      <c r="H274" s="148">
        <v>0</v>
      </c>
      <c r="I274" s="148">
        <v>0</v>
      </c>
      <c r="J274" s="148">
        <v>0</v>
      </c>
      <c r="K274" s="148">
        <v>0</v>
      </c>
      <c r="L274" s="148">
        <v>0</v>
      </c>
      <c r="M274" s="512"/>
      <c r="N274" s="527" t="s">
        <v>94</v>
      </c>
      <c r="O274" s="733">
        <v>0</v>
      </c>
      <c r="P274" s="734">
        <v>1</v>
      </c>
      <c r="Q274" s="734">
        <v>0</v>
      </c>
      <c r="R274" s="734">
        <v>1</v>
      </c>
      <c r="S274" s="734">
        <v>1</v>
      </c>
      <c r="T274" s="734">
        <v>1</v>
      </c>
      <c r="U274" s="734">
        <v>0</v>
      </c>
      <c r="V274" s="734">
        <v>0</v>
      </c>
      <c r="W274" s="734">
        <v>0</v>
      </c>
      <c r="X274" s="734">
        <v>0</v>
      </c>
      <c r="Y274" s="734">
        <v>0</v>
      </c>
      <c r="Z274" s="734">
        <v>0</v>
      </c>
      <c r="AA274" s="734">
        <v>0</v>
      </c>
      <c r="AB274" s="734">
        <v>0</v>
      </c>
      <c r="AC274" s="149">
        <v>24.7</v>
      </c>
      <c r="AD274" s="149" t="s">
        <v>24</v>
      </c>
      <c r="AE274" s="148">
        <v>1</v>
      </c>
      <c r="AF274" s="149">
        <v>25</v>
      </c>
      <c r="AG274" s="148">
        <v>0</v>
      </c>
      <c r="AH274" s="149">
        <v>0</v>
      </c>
      <c r="AI274" s="148">
        <v>0</v>
      </c>
      <c r="AJ274" s="501">
        <v>0</v>
      </c>
      <c r="AY274" s="748"/>
      <c r="AZ274" s="749">
        <f t="shared" si="365"/>
        <v>30</v>
      </c>
    </row>
    <row r="275" spans="1:52" x14ac:dyDescent="0.2">
      <c r="A275" s="154" t="s">
        <v>95</v>
      </c>
      <c r="B275" s="500">
        <v>5</v>
      </c>
      <c r="C275" s="148">
        <v>0</v>
      </c>
      <c r="D275" s="148">
        <v>5</v>
      </c>
      <c r="E275" s="148">
        <v>0</v>
      </c>
      <c r="F275" s="148">
        <v>0</v>
      </c>
      <c r="G275" s="148">
        <v>0</v>
      </c>
      <c r="H275" s="148">
        <v>0</v>
      </c>
      <c r="I275" s="148">
        <v>0</v>
      </c>
      <c r="J275" s="148">
        <v>0</v>
      </c>
      <c r="K275" s="148">
        <v>0</v>
      </c>
      <c r="L275" s="148">
        <v>0</v>
      </c>
      <c r="M275" s="512"/>
      <c r="N275" s="527" t="s">
        <v>95</v>
      </c>
      <c r="O275" s="733">
        <v>0</v>
      </c>
      <c r="P275" s="734">
        <v>0</v>
      </c>
      <c r="Q275" s="734">
        <v>1</v>
      </c>
      <c r="R275" s="734">
        <v>2</v>
      </c>
      <c r="S275" s="734">
        <v>1</v>
      </c>
      <c r="T275" s="734">
        <v>1</v>
      </c>
      <c r="U275" s="734">
        <v>0</v>
      </c>
      <c r="V275" s="734">
        <v>0</v>
      </c>
      <c r="W275" s="734">
        <v>0</v>
      </c>
      <c r="X275" s="734">
        <v>0</v>
      </c>
      <c r="Y275" s="734">
        <v>0</v>
      </c>
      <c r="Z275" s="734">
        <v>0</v>
      </c>
      <c r="AA275" s="734">
        <v>0</v>
      </c>
      <c r="AB275" s="734">
        <v>0</v>
      </c>
      <c r="AC275" s="149">
        <v>23.7</v>
      </c>
      <c r="AD275" s="149" t="s">
        <v>24</v>
      </c>
      <c r="AE275" s="148">
        <v>1</v>
      </c>
      <c r="AF275" s="149">
        <v>20</v>
      </c>
      <c r="AG275" s="148">
        <v>0</v>
      </c>
      <c r="AH275" s="149">
        <v>0</v>
      </c>
      <c r="AI275" s="148">
        <v>0</v>
      </c>
      <c r="AJ275" s="501">
        <v>0</v>
      </c>
      <c r="AY275" s="748"/>
      <c r="AZ275" s="749">
        <f t="shared" si="365"/>
        <v>25</v>
      </c>
    </row>
    <row r="276" spans="1:52" x14ac:dyDescent="0.2">
      <c r="A276" s="154" t="s">
        <v>96</v>
      </c>
      <c r="B276" s="500">
        <v>7</v>
      </c>
      <c r="C276" s="148">
        <v>0</v>
      </c>
      <c r="D276" s="148">
        <v>7</v>
      </c>
      <c r="E276" s="148">
        <v>0</v>
      </c>
      <c r="F276" s="148">
        <v>0</v>
      </c>
      <c r="G276" s="148">
        <v>0</v>
      </c>
      <c r="H276" s="148">
        <v>0</v>
      </c>
      <c r="I276" s="148">
        <v>0</v>
      </c>
      <c r="J276" s="148">
        <v>0</v>
      </c>
      <c r="K276" s="148">
        <v>0</v>
      </c>
      <c r="L276" s="148">
        <v>0</v>
      </c>
      <c r="M276" s="512"/>
      <c r="N276" s="527" t="s">
        <v>96</v>
      </c>
      <c r="O276" s="733">
        <v>0</v>
      </c>
      <c r="P276" s="734">
        <v>0</v>
      </c>
      <c r="Q276" s="734">
        <v>0</v>
      </c>
      <c r="R276" s="734">
        <v>3</v>
      </c>
      <c r="S276" s="734">
        <v>2</v>
      </c>
      <c r="T276" s="734">
        <v>2</v>
      </c>
      <c r="U276" s="734">
        <v>0</v>
      </c>
      <c r="V276" s="734">
        <v>0</v>
      </c>
      <c r="W276" s="734">
        <v>0</v>
      </c>
      <c r="X276" s="734">
        <v>0</v>
      </c>
      <c r="Y276" s="734">
        <v>0</v>
      </c>
      <c r="Z276" s="734">
        <v>0</v>
      </c>
      <c r="AA276" s="734">
        <v>0</v>
      </c>
      <c r="AB276" s="734">
        <v>0</v>
      </c>
      <c r="AC276" s="149">
        <v>27</v>
      </c>
      <c r="AD276" s="149" t="s">
        <v>24</v>
      </c>
      <c r="AE276" s="148">
        <v>2</v>
      </c>
      <c r="AF276" s="149">
        <v>28.571428571428569</v>
      </c>
      <c r="AG276" s="148">
        <v>0</v>
      </c>
      <c r="AH276" s="149">
        <v>0</v>
      </c>
      <c r="AI276" s="148">
        <v>0</v>
      </c>
      <c r="AJ276" s="501">
        <v>0</v>
      </c>
      <c r="AY276" s="748"/>
      <c r="AZ276" s="749">
        <f t="shared" si="365"/>
        <v>32</v>
      </c>
    </row>
    <row r="277" spans="1:52" x14ac:dyDescent="0.2">
      <c r="A277" s="154" t="s">
        <v>58</v>
      </c>
      <c r="B277" s="500">
        <v>3</v>
      </c>
      <c r="C277" s="148">
        <v>0</v>
      </c>
      <c r="D277" s="148">
        <v>1</v>
      </c>
      <c r="E277" s="148">
        <v>0</v>
      </c>
      <c r="F277" s="148">
        <v>1</v>
      </c>
      <c r="G277" s="148">
        <v>0</v>
      </c>
      <c r="H277" s="148">
        <v>1</v>
      </c>
      <c r="I277" s="148">
        <v>0</v>
      </c>
      <c r="J277" s="148">
        <v>0</v>
      </c>
      <c r="K277" s="148">
        <v>0</v>
      </c>
      <c r="L277" s="148">
        <v>0</v>
      </c>
      <c r="M277" s="512"/>
      <c r="N277" s="527" t="s">
        <v>58</v>
      </c>
      <c r="O277" s="733">
        <v>0</v>
      </c>
      <c r="P277" s="734">
        <v>0</v>
      </c>
      <c r="Q277" s="734">
        <v>2</v>
      </c>
      <c r="R277" s="734">
        <v>1</v>
      </c>
      <c r="S277" s="734">
        <v>0</v>
      </c>
      <c r="T277" s="734">
        <v>0</v>
      </c>
      <c r="U277" s="734">
        <v>0</v>
      </c>
      <c r="V277" s="734">
        <v>0</v>
      </c>
      <c r="W277" s="734">
        <v>0</v>
      </c>
      <c r="X277" s="734">
        <v>0</v>
      </c>
      <c r="Y277" s="734">
        <v>0</v>
      </c>
      <c r="Z277" s="734">
        <v>0</v>
      </c>
      <c r="AA277" s="734">
        <v>0</v>
      </c>
      <c r="AB277" s="734">
        <v>0</v>
      </c>
      <c r="AC277" s="149">
        <v>19.3</v>
      </c>
      <c r="AD277" s="149" t="s">
        <v>24</v>
      </c>
      <c r="AE277" s="148">
        <v>0</v>
      </c>
      <c r="AF277" s="149">
        <v>0</v>
      </c>
      <c r="AG277" s="148">
        <v>0</v>
      </c>
      <c r="AH277" s="149">
        <v>0</v>
      </c>
      <c r="AI277" s="148">
        <v>0</v>
      </c>
      <c r="AJ277" s="501">
        <v>0</v>
      </c>
      <c r="AY277" s="748"/>
      <c r="AZ277" s="749">
        <f t="shared" si="365"/>
        <v>21</v>
      </c>
    </row>
    <row r="278" spans="1:52" x14ac:dyDescent="0.2">
      <c r="A278" s="154" t="s">
        <v>97</v>
      </c>
      <c r="B278" s="500">
        <v>8</v>
      </c>
      <c r="C278" s="148">
        <v>1</v>
      </c>
      <c r="D278" s="148">
        <v>7</v>
      </c>
      <c r="E278" s="148">
        <v>0</v>
      </c>
      <c r="F278" s="148">
        <v>0</v>
      </c>
      <c r="G278" s="148">
        <v>0</v>
      </c>
      <c r="H278" s="148">
        <v>0</v>
      </c>
      <c r="I278" s="148">
        <v>0</v>
      </c>
      <c r="J278" s="148">
        <v>0</v>
      </c>
      <c r="K278" s="148">
        <v>0</v>
      </c>
      <c r="L278" s="148">
        <v>0</v>
      </c>
      <c r="M278" s="512"/>
      <c r="N278" s="527" t="s">
        <v>97</v>
      </c>
      <c r="O278" s="733">
        <v>0</v>
      </c>
      <c r="P278" s="734">
        <v>0</v>
      </c>
      <c r="Q278" s="734">
        <v>0</v>
      </c>
      <c r="R278" s="734">
        <v>7</v>
      </c>
      <c r="S278" s="734">
        <v>1</v>
      </c>
      <c r="T278" s="734">
        <v>0</v>
      </c>
      <c r="U278" s="734">
        <v>0</v>
      </c>
      <c r="V278" s="734">
        <v>0</v>
      </c>
      <c r="W278" s="734">
        <v>0</v>
      </c>
      <c r="X278" s="734">
        <v>0</v>
      </c>
      <c r="Y278" s="734">
        <v>0</v>
      </c>
      <c r="Z278" s="734">
        <v>0</v>
      </c>
      <c r="AA278" s="734">
        <v>0</v>
      </c>
      <c r="AB278" s="734">
        <v>0</v>
      </c>
      <c r="AC278" s="149">
        <v>23</v>
      </c>
      <c r="AD278" s="149" t="s">
        <v>24</v>
      </c>
      <c r="AE278" s="148">
        <v>0</v>
      </c>
      <c r="AF278" s="149">
        <v>0</v>
      </c>
      <c r="AG278" s="148">
        <v>0</v>
      </c>
      <c r="AH278" s="149">
        <v>0</v>
      </c>
      <c r="AI278" s="148">
        <v>0</v>
      </c>
      <c r="AJ278" s="501">
        <v>0</v>
      </c>
      <c r="AY278" s="748"/>
      <c r="AZ278" s="749">
        <f t="shared" si="365"/>
        <v>21</v>
      </c>
    </row>
    <row r="279" spans="1:52" x14ac:dyDescent="0.2">
      <c r="A279" s="154" t="s">
        <v>98</v>
      </c>
      <c r="B279" s="500">
        <v>3</v>
      </c>
      <c r="C279" s="148">
        <v>0</v>
      </c>
      <c r="D279" s="148">
        <v>3</v>
      </c>
      <c r="E279" s="148">
        <v>0</v>
      </c>
      <c r="F279" s="148">
        <v>0</v>
      </c>
      <c r="G279" s="148">
        <v>0</v>
      </c>
      <c r="H279" s="148">
        <v>0</v>
      </c>
      <c r="I279" s="148">
        <v>0</v>
      </c>
      <c r="J279" s="148">
        <v>0</v>
      </c>
      <c r="K279" s="148">
        <v>0</v>
      </c>
      <c r="L279" s="148">
        <v>0</v>
      </c>
      <c r="M279" s="512"/>
      <c r="N279" s="527" t="s">
        <v>98</v>
      </c>
      <c r="O279" s="733">
        <v>0</v>
      </c>
      <c r="P279" s="734">
        <v>0</v>
      </c>
      <c r="Q279" s="734">
        <v>0</v>
      </c>
      <c r="R279" s="734">
        <v>2</v>
      </c>
      <c r="S279" s="734">
        <v>1</v>
      </c>
      <c r="T279" s="734">
        <v>0</v>
      </c>
      <c r="U279" s="734">
        <v>0</v>
      </c>
      <c r="V279" s="734">
        <v>0</v>
      </c>
      <c r="W279" s="734">
        <v>0</v>
      </c>
      <c r="X279" s="734">
        <v>0</v>
      </c>
      <c r="Y279" s="734">
        <v>0</v>
      </c>
      <c r="Z279" s="734">
        <v>0</v>
      </c>
      <c r="AA279" s="734">
        <v>0</v>
      </c>
      <c r="AB279" s="734">
        <v>0</v>
      </c>
      <c r="AC279" s="149">
        <v>24.8</v>
      </c>
      <c r="AD279" s="149" t="s">
        <v>24</v>
      </c>
      <c r="AE279" s="148">
        <v>0</v>
      </c>
      <c r="AF279" s="149">
        <v>0</v>
      </c>
      <c r="AG279" s="148">
        <v>0</v>
      </c>
      <c r="AH279" s="149">
        <v>0</v>
      </c>
      <c r="AI279" s="148">
        <v>0</v>
      </c>
      <c r="AJ279" s="501">
        <v>0</v>
      </c>
      <c r="AY279" s="748"/>
      <c r="AZ279" s="749">
        <f t="shared" si="365"/>
        <v>18</v>
      </c>
    </row>
    <row r="280" spans="1:52" x14ac:dyDescent="0.2">
      <c r="A280" s="154" t="s">
        <v>99</v>
      </c>
      <c r="B280" s="500">
        <v>2</v>
      </c>
      <c r="C280" s="148">
        <v>0</v>
      </c>
      <c r="D280" s="148">
        <v>1</v>
      </c>
      <c r="E280" s="148">
        <v>0</v>
      </c>
      <c r="F280" s="148">
        <v>0</v>
      </c>
      <c r="G280" s="148">
        <v>0</v>
      </c>
      <c r="H280" s="148">
        <v>0</v>
      </c>
      <c r="I280" s="148">
        <v>0</v>
      </c>
      <c r="J280" s="148">
        <v>0</v>
      </c>
      <c r="K280" s="148">
        <v>0</v>
      </c>
      <c r="L280" s="148">
        <v>1</v>
      </c>
      <c r="M280" s="512"/>
      <c r="N280" s="527" t="s">
        <v>99</v>
      </c>
      <c r="O280" s="733">
        <v>0</v>
      </c>
      <c r="P280" s="734">
        <v>0</v>
      </c>
      <c r="Q280" s="734">
        <v>1</v>
      </c>
      <c r="R280" s="734">
        <v>0</v>
      </c>
      <c r="S280" s="734">
        <v>1</v>
      </c>
      <c r="T280" s="734">
        <v>0</v>
      </c>
      <c r="U280" s="734">
        <v>0</v>
      </c>
      <c r="V280" s="734">
        <v>0</v>
      </c>
      <c r="W280" s="734">
        <v>0</v>
      </c>
      <c r="X280" s="734">
        <v>0</v>
      </c>
      <c r="Y280" s="734">
        <v>0</v>
      </c>
      <c r="Z280" s="734">
        <v>0</v>
      </c>
      <c r="AA280" s="734">
        <v>0</v>
      </c>
      <c r="AB280" s="734">
        <v>0</v>
      </c>
      <c r="AC280" s="149">
        <v>22.6</v>
      </c>
      <c r="AD280" s="149" t="s">
        <v>24</v>
      </c>
      <c r="AE280" s="148">
        <v>0</v>
      </c>
      <c r="AF280" s="149">
        <v>0</v>
      </c>
      <c r="AG280" s="148">
        <v>0</v>
      </c>
      <c r="AH280" s="149">
        <v>0</v>
      </c>
      <c r="AI280" s="148">
        <v>0</v>
      </c>
      <c r="AJ280" s="501">
        <v>0</v>
      </c>
      <c r="AY280" s="748"/>
      <c r="AZ280" s="749">
        <f t="shared" si="365"/>
        <v>16</v>
      </c>
    </row>
    <row r="281" spans="1:52" x14ac:dyDescent="0.2">
      <c r="A281" s="154" t="s">
        <v>60</v>
      </c>
      <c r="B281" s="500">
        <v>4</v>
      </c>
      <c r="C281" s="148">
        <v>0</v>
      </c>
      <c r="D281" s="148">
        <v>3</v>
      </c>
      <c r="E281" s="148">
        <v>0</v>
      </c>
      <c r="F281" s="148">
        <v>1</v>
      </c>
      <c r="G281" s="148">
        <v>0</v>
      </c>
      <c r="H281" s="148">
        <v>0</v>
      </c>
      <c r="I281" s="148">
        <v>0</v>
      </c>
      <c r="J281" s="148">
        <v>0</v>
      </c>
      <c r="K281" s="148">
        <v>0</v>
      </c>
      <c r="L281" s="148">
        <v>0</v>
      </c>
      <c r="M281" s="512"/>
      <c r="N281" s="527" t="s">
        <v>60</v>
      </c>
      <c r="O281" s="733">
        <v>0</v>
      </c>
      <c r="P281" s="734">
        <v>0</v>
      </c>
      <c r="Q281" s="734">
        <v>0</v>
      </c>
      <c r="R281" s="734">
        <v>1</v>
      </c>
      <c r="S281" s="734">
        <v>2</v>
      </c>
      <c r="T281" s="734">
        <v>1</v>
      </c>
      <c r="U281" s="734">
        <v>0</v>
      </c>
      <c r="V281" s="734">
        <v>0</v>
      </c>
      <c r="W281" s="734">
        <v>0</v>
      </c>
      <c r="X281" s="734">
        <v>0</v>
      </c>
      <c r="Y281" s="734">
        <v>0</v>
      </c>
      <c r="Z281" s="734">
        <v>0</v>
      </c>
      <c r="AA281" s="734">
        <v>0</v>
      </c>
      <c r="AB281" s="734">
        <v>0</v>
      </c>
      <c r="AC281" s="149">
        <v>27.8</v>
      </c>
      <c r="AD281" s="149" t="s">
        <v>24</v>
      </c>
      <c r="AE281" s="148">
        <v>1</v>
      </c>
      <c r="AF281" s="149">
        <v>25</v>
      </c>
      <c r="AG281" s="148">
        <v>0</v>
      </c>
      <c r="AH281" s="149">
        <v>0</v>
      </c>
      <c r="AI281" s="148">
        <v>0</v>
      </c>
      <c r="AJ281" s="501">
        <v>0</v>
      </c>
      <c r="AY281" s="748"/>
      <c r="AZ281" s="749">
        <f t="shared" si="365"/>
        <v>20</v>
      </c>
    </row>
    <row r="282" spans="1:52" x14ac:dyDescent="0.2">
      <c r="A282" s="154" t="s">
        <v>100</v>
      </c>
      <c r="B282" s="500">
        <v>4</v>
      </c>
      <c r="C282" s="148">
        <v>1</v>
      </c>
      <c r="D282" s="148">
        <v>3</v>
      </c>
      <c r="E282" s="148">
        <v>0</v>
      </c>
      <c r="F282" s="148">
        <v>0</v>
      </c>
      <c r="G282" s="148">
        <v>0</v>
      </c>
      <c r="H282" s="148">
        <v>0</v>
      </c>
      <c r="I282" s="148">
        <v>0</v>
      </c>
      <c r="J282" s="148">
        <v>0</v>
      </c>
      <c r="K282" s="148">
        <v>0</v>
      </c>
      <c r="L282" s="148">
        <v>0</v>
      </c>
      <c r="M282" s="512"/>
      <c r="N282" s="527" t="s">
        <v>100</v>
      </c>
      <c r="O282" s="733">
        <v>1</v>
      </c>
      <c r="P282" s="734">
        <v>0</v>
      </c>
      <c r="Q282" s="734">
        <v>0</v>
      </c>
      <c r="R282" s="734">
        <v>2</v>
      </c>
      <c r="S282" s="734">
        <v>1</v>
      </c>
      <c r="T282" s="734">
        <v>0</v>
      </c>
      <c r="U282" s="734">
        <v>0</v>
      </c>
      <c r="V282" s="734">
        <v>0</v>
      </c>
      <c r="W282" s="734">
        <v>0</v>
      </c>
      <c r="X282" s="734">
        <v>0</v>
      </c>
      <c r="Y282" s="734">
        <v>0</v>
      </c>
      <c r="Z282" s="734">
        <v>0</v>
      </c>
      <c r="AA282" s="734">
        <v>0</v>
      </c>
      <c r="AB282" s="734">
        <v>0</v>
      </c>
      <c r="AC282" s="149">
        <v>20.3</v>
      </c>
      <c r="AD282" s="149" t="s">
        <v>24</v>
      </c>
      <c r="AE282" s="148">
        <v>0</v>
      </c>
      <c r="AF282" s="149">
        <v>0</v>
      </c>
      <c r="AG282" s="148">
        <v>0</v>
      </c>
      <c r="AH282" s="149">
        <v>0</v>
      </c>
      <c r="AI282" s="148">
        <v>0</v>
      </c>
      <c r="AJ282" s="501">
        <v>0</v>
      </c>
      <c r="AY282" s="748"/>
      <c r="AZ282" s="749">
        <f t="shared" si="365"/>
        <v>15</v>
      </c>
    </row>
    <row r="283" spans="1:52" x14ac:dyDescent="0.2">
      <c r="A283" s="154" t="s">
        <v>101</v>
      </c>
      <c r="B283" s="500">
        <v>5</v>
      </c>
      <c r="C283" s="148">
        <v>0</v>
      </c>
      <c r="D283" s="148">
        <v>3</v>
      </c>
      <c r="E283" s="148">
        <v>0</v>
      </c>
      <c r="F283" s="148">
        <v>2</v>
      </c>
      <c r="G283" s="148">
        <v>0</v>
      </c>
      <c r="H283" s="148">
        <v>0</v>
      </c>
      <c r="I283" s="148">
        <v>0</v>
      </c>
      <c r="J283" s="148">
        <v>0</v>
      </c>
      <c r="K283" s="148">
        <v>0</v>
      </c>
      <c r="L283" s="148">
        <v>0</v>
      </c>
      <c r="M283" s="512"/>
      <c r="N283" s="527" t="s">
        <v>101</v>
      </c>
      <c r="O283" s="733">
        <v>0</v>
      </c>
      <c r="P283" s="734">
        <v>0</v>
      </c>
      <c r="Q283" s="734">
        <v>1</v>
      </c>
      <c r="R283" s="734">
        <v>2</v>
      </c>
      <c r="S283" s="734">
        <v>1</v>
      </c>
      <c r="T283" s="734">
        <v>1</v>
      </c>
      <c r="U283" s="734">
        <v>0</v>
      </c>
      <c r="V283" s="734">
        <v>0</v>
      </c>
      <c r="W283" s="734">
        <v>0</v>
      </c>
      <c r="X283" s="734">
        <v>0</v>
      </c>
      <c r="Y283" s="734">
        <v>0</v>
      </c>
      <c r="Z283" s="734">
        <v>0</v>
      </c>
      <c r="AA283" s="734">
        <v>0</v>
      </c>
      <c r="AB283" s="734">
        <v>0</v>
      </c>
      <c r="AC283" s="149">
        <v>24</v>
      </c>
      <c r="AD283" s="149" t="s">
        <v>24</v>
      </c>
      <c r="AE283" s="148">
        <v>1</v>
      </c>
      <c r="AF283" s="149">
        <v>20</v>
      </c>
      <c r="AG283" s="148">
        <v>0</v>
      </c>
      <c r="AH283" s="149">
        <v>0</v>
      </c>
      <c r="AI283" s="148">
        <v>0</v>
      </c>
      <c r="AJ283" s="501">
        <v>0</v>
      </c>
      <c r="AY283" s="748"/>
      <c r="AZ283" s="749">
        <f t="shared" si="365"/>
        <v>1</v>
      </c>
    </row>
    <row r="284" spans="1:52" x14ac:dyDescent="0.2">
      <c r="A284" s="154" t="s">
        <v>102</v>
      </c>
      <c r="B284" s="500">
        <v>6</v>
      </c>
      <c r="C284" s="148">
        <v>1</v>
      </c>
      <c r="D284" s="148">
        <v>5</v>
      </c>
      <c r="E284" s="148">
        <v>0</v>
      </c>
      <c r="F284" s="148">
        <v>0</v>
      </c>
      <c r="G284" s="148">
        <v>0</v>
      </c>
      <c r="H284" s="148">
        <v>0</v>
      </c>
      <c r="I284" s="148">
        <v>0</v>
      </c>
      <c r="J284" s="148">
        <v>0</v>
      </c>
      <c r="K284" s="148">
        <v>0</v>
      </c>
      <c r="L284" s="148">
        <v>0</v>
      </c>
      <c r="M284" s="512"/>
      <c r="N284" s="527" t="s">
        <v>102</v>
      </c>
      <c r="O284" s="733">
        <v>0</v>
      </c>
      <c r="P284" s="734">
        <v>1</v>
      </c>
      <c r="Q284" s="734">
        <v>2</v>
      </c>
      <c r="R284" s="734">
        <v>2</v>
      </c>
      <c r="S284" s="734">
        <v>1</v>
      </c>
      <c r="T284" s="734">
        <v>0</v>
      </c>
      <c r="U284" s="734">
        <v>0</v>
      </c>
      <c r="V284" s="734">
        <v>0</v>
      </c>
      <c r="W284" s="734">
        <v>0</v>
      </c>
      <c r="X284" s="734">
        <v>0</v>
      </c>
      <c r="Y284" s="734">
        <v>0</v>
      </c>
      <c r="Z284" s="734">
        <v>0</v>
      </c>
      <c r="AA284" s="734">
        <v>0</v>
      </c>
      <c r="AB284" s="734">
        <v>0</v>
      </c>
      <c r="AC284" s="149">
        <v>19.600000000000001</v>
      </c>
      <c r="AD284" s="149" t="s">
        <v>24</v>
      </c>
      <c r="AE284" s="148">
        <v>0</v>
      </c>
      <c r="AF284" s="149">
        <v>0</v>
      </c>
      <c r="AG284" s="148">
        <v>0</v>
      </c>
      <c r="AH284" s="149">
        <v>0</v>
      </c>
      <c r="AI284" s="148">
        <v>0</v>
      </c>
      <c r="AJ284" s="501">
        <v>0</v>
      </c>
      <c r="AY284" s="748"/>
      <c r="AZ284" s="749">
        <f t="shared" si="365"/>
        <v>7</v>
      </c>
    </row>
    <row r="285" spans="1:52" x14ac:dyDescent="0.2">
      <c r="A285" s="154" t="s">
        <v>62</v>
      </c>
      <c r="B285" s="500">
        <v>4</v>
      </c>
      <c r="C285" s="148">
        <v>0</v>
      </c>
      <c r="D285" s="148">
        <v>4</v>
      </c>
      <c r="E285" s="148">
        <v>0</v>
      </c>
      <c r="F285" s="148">
        <v>0</v>
      </c>
      <c r="G285" s="148">
        <v>0</v>
      </c>
      <c r="H285" s="148">
        <v>0</v>
      </c>
      <c r="I285" s="148">
        <v>0</v>
      </c>
      <c r="J285" s="148">
        <v>0</v>
      </c>
      <c r="K285" s="148">
        <v>0</v>
      </c>
      <c r="L285" s="148">
        <v>0</v>
      </c>
      <c r="M285" s="512"/>
      <c r="N285" s="527" t="s">
        <v>62</v>
      </c>
      <c r="O285" s="733">
        <v>0</v>
      </c>
      <c r="P285" s="734">
        <v>0</v>
      </c>
      <c r="Q285" s="734">
        <v>1</v>
      </c>
      <c r="R285" s="734">
        <v>3</v>
      </c>
      <c r="S285" s="734">
        <v>0</v>
      </c>
      <c r="T285" s="734">
        <v>0</v>
      </c>
      <c r="U285" s="734">
        <v>0</v>
      </c>
      <c r="V285" s="734">
        <v>0</v>
      </c>
      <c r="W285" s="734">
        <v>0</v>
      </c>
      <c r="X285" s="734">
        <v>0</v>
      </c>
      <c r="Y285" s="734">
        <v>0</v>
      </c>
      <c r="Z285" s="734">
        <v>0</v>
      </c>
      <c r="AA285" s="734">
        <v>0</v>
      </c>
      <c r="AB285" s="734">
        <v>0</v>
      </c>
      <c r="AC285" s="149">
        <v>22.8</v>
      </c>
      <c r="AD285" s="149" t="s">
        <v>24</v>
      </c>
      <c r="AE285" s="148">
        <v>0</v>
      </c>
      <c r="AF285" s="149">
        <v>0</v>
      </c>
      <c r="AG285" s="148">
        <v>0</v>
      </c>
      <c r="AH285" s="149">
        <v>0</v>
      </c>
      <c r="AI285" s="148">
        <v>0</v>
      </c>
      <c r="AJ285" s="501">
        <v>0</v>
      </c>
      <c r="AY285" s="748"/>
      <c r="AZ285" s="749">
        <f t="shared" si="365"/>
        <v>5</v>
      </c>
    </row>
    <row r="286" spans="1:52" x14ac:dyDescent="0.2">
      <c r="A286" s="154" t="s">
        <v>103</v>
      </c>
      <c r="B286" s="500">
        <v>8</v>
      </c>
      <c r="C286" s="148">
        <v>0</v>
      </c>
      <c r="D286" s="148">
        <v>6</v>
      </c>
      <c r="E286" s="148">
        <v>0</v>
      </c>
      <c r="F286" s="148">
        <v>2</v>
      </c>
      <c r="G286" s="148">
        <v>0</v>
      </c>
      <c r="H286" s="148">
        <v>0</v>
      </c>
      <c r="I286" s="148">
        <v>0</v>
      </c>
      <c r="J286" s="148">
        <v>0</v>
      </c>
      <c r="K286" s="148">
        <v>0</v>
      </c>
      <c r="L286" s="148">
        <v>0</v>
      </c>
      <c r="M286" s="512"/>
      <c r="N286" s="527" t="s">
        <v>103</v>
      </c>
      <c r="O286" s="733">
        <v>0</v>
      </c>
      <c r="P286" s="734">
        <v>0</v>
      </c>
      <c r="Q286" s="734">
        <v>2</v>
      </c>
      <c r="R286" s="734">
        <v>4</v>
      </c>
      <c r="S286" s="734">
        <v>2</v>
      </c>
      <c r="T286" s="734">
        <v>0</v>
      </c>
      <c r="U286" s="734">
        <v>0</v>
      </c>
      <c r="V286" s="734">
        <v>0</v>
      </c>
      <c r="W286" s="734">
        <v>0</v>
      </c>
      <c r="X286" s="734">
        <v>0</v>
      </c>
      <c r="Y286" s="734">
        <v>0</v>
      </c>
      <c r="Z286" s="734">
        <v>0</v>
      </c>
      <c r="AA286" s="734">
        <v>0</v>
      </c>
      <c r="AB286" s="734">
        <v>0</v>
      </c>
      <c r="AC286" s="149">
        <v>22.1</v>
      </c>
      <c r="AD286" s="149" t="s">
        <v>24</v>
      </c>
      <c r="AE286" s="148">
        <v>0</v>
      </c>
      <c r="AF286" s="149">
        <v>0</v>
      </c>
      <c r="AG286" s="148">
        <v>0</v>
      </c>
      <c r="AH286" s="149">
        <v>0</v>
      </c>
      <c r="AI286" s="148">
        <v>0</v>
      </c>
      <c r="AJ286" s="501">
        <v>0</v>
      </c>
      <c r="AY286" s="748"/>
      <c r="AZ286" s="749">
        <f t="shared" si="365"/>
        <v>2</v>
      </c>
    </row>
    <row r="287" spans="1:52" x14ac:dyDescent="0.2">
      <c r="A287" s="154" t="s">
        <v>104</v>
      </c>
      <c r="B287" s="500">
        <v>4</v>
      </c>
      <c r="C287" s="148">
        <v>1</v>
      </c>
      <c r="D287" s="148">
        <v>2</v>
      </c>
      <c r="E287" s="148">
        <v>0</v>
      </c>
      <c r="F287" s="148">
        <v>1</v>
      </c>
      <c r="G287" s="148">
        <v>0</v>
      </c>
      <c r="H287" s="148">
        <v>0</v>
      </c>
      <c r="I287" s="148">
        <v>0</v>
      </c>
      <c r="J287" s="148">
        <v>0</v>
      </c>
      <c r="K287" s="148">
        <v>0</v>
      </c>
      <c r="L287" s="148">
        <v>0</v>
      </c>
      <c r="M287" s="512"/>
      <c r="N287" s="527" t="s">
        <v>104</v>
      </c>
      <c r="O287" s="733">
        <v>0</v>
      </c>
      <c r="P287" s="734">
        <v>1</v>
      </c>
      <c r="Q287" s="734">
        <v>0</v>
      </c>
      <c r="R287" s="734">
        <v>1</v>
      </c>
      <c r="S287" s="734">
        <v>2</v>
      </c>
      <c r="T287" s="734">
        <v>0</v>
      </c>
      <c r="U287" s="734">
        <v>0</v>
      </c>
      <c r="V287" s="734">
        <v>0</v>
      </c>
      <c r="W287" s="734">
        <v>0</v>
      </c>
      <c r="X287" s="734">
        <v>0</v>
      </c>
      <c r="Y287" s="734">
        <v>0</v>
      </c>
      <c r="Z287" s="734">
        <v>0</v>
      </c>
      <c r="AA287" s="734">
        <v>0</v>
      </c>
      <c r="AB287" s="734">
        <v>0</v>
      </c>
      <c r="AC287" s="149">
        <v>22.3</v>
      </c>
      <c r="AD287" s="149" t="s">
        <v>24</v>
      </c>
      <c r="AE287" s="148">
        <v>0</v>
      </c>
      <c r="AF287" s="149">
        <v>0</v>
      </c>
      <c r="AG287" s="148">
        <v>0</v>
      </c>
      <c r="AH287" s="149">
        <v>0</v>
      </c>
      <c r="AI287" s="148">
        <v>0</v>
      </c>
      <c r="AJ287" s="501">
        <v>0</v>
      </c>
      <c r="AY287" s="748"/>
      <c r="AZ287" s="749">
        <f t="shared" si="365"/>
        <v>2</v>
      </c>
    </row>
    <row r="288" spans="1:52" x14ac:dyDescent="0.2">
      <c r="A288" s="154" t="s">
        <v>105</v>
      </c>
      <c r="B288" s="500">
        <v>6</v>
      </c>
      <c r="C288" s="148">
        <v>0</v>
      </c>
      <c r="D288" s="148">
        <v>6</v>
      </c>
      <c r="E288" s="148">
        <v>0</v>
      </c>
      <c r="F288" s="148">
        <v>0</v>
      </c>
      <c r="G288" s="148">
        <v>0</v>
      </c>
      <c r="H288" s="148">
        <v>0</v>
      </c>
      <c r="I288" s="148">
        <v>0</v>
      </c>
      <c r="J288" s="148">
        <v>0</v>
      </c>
      <c r="K288" s="148">
        <v>0</v>
      </c>
      <c r="L288" s="148">
        <v>0</v>
      </c>
      <c r="M288" s="512"/>
      <c r="N288" s="527" t="s">
        <v>105</v>
      </c>
      <c r="O288" s="733">
        <v>0</v>
      </c>
      <c r="P288" s="734">
        <v>0</v>
      </c>
      <c r="Q288" s="734">
        <v>0</v>
      </c>
      <c r="R288" s="734">
        <v>2</v>
      </c>
      <c r="S288" s="734">
        <v>3</v>
      </c>
      <c r="T288" s="734">
        <v>1</v>
      </c>
      <c r="U288" s="734">
        <v>0</v>
      </c>
      <c r="V288" s="734">
        <v>0</v>
      </c>
      <c r="W288" s="734">
        <v>0</v>
      </c>
      <c r="X288" s="734">
        <v>0</v>
      </c>
      <c r="Y288" s="734">
        <v>0</v>
      </c>
      <c r="Z288" s="734">
        <v>0</v>
      </c>
      <c r="AA288" s="734">
        <v>0</v>
      </c>
      <c r="AB288" s="734">
        <v>0</v>
      </c>
      <c r="AC288" s="149">
        <v>25.3</v>
      </c>
      <c r="AD288" s="149" t="s">
        <v>24</v>
      </c>
      <c r="AE288" s="148">
        <v>1</v>
      </c>
      <c r="AF288" s="149">
        <v>16.666666666666664</v>
      </c>
      <c r="AG288" s="148">
        <v>0</v>
      </c>
      <c r="AH288" s="149">
        <v>0</v>
      </c>
      <c r="AI288" s="148">
        <v>0</v>
      </c>
      <c r="AJ288" s="501">
        <v>0</v>
      </c>
      <c r="AY288" s="748"/>
      <c r="AZ288" s="749">
        <f t="shared" si="365"/>
        <v>0</v>
      </c>
    </row>
    <row r="289" spans="1:52" x14ac:dyDescent="0.2">
      <c r="A289" s="154" t="s">
        <v>64</v>
      </c>
      <c r="B289" s="500">
        <v>4</v>
      </c>
      <c r="C289" s="148">
        <v>0</v>
      </c>
      <c r="D289" s="148">
        <v>3</v>
      </c>
      <c r="E289" s="148">
        <v>0</v>
      </c>
      <c r="F289" s="148">
        <v>1</v>
      </c>
      <c r="G289" s="148">
        <v>0</v>
      </c>
      <c r="H289" s="148">
        <v>0</v>
      </c>
      <c r="I289" s="148">
        <v>0</v>
      </c>
      <c r="J289" s="148">
        <v>0</v>
      </c>
      <c r="K289" s="148">
        <v>0</v>
      </c>
      <c r="L289" s="148">
        <v>0</v>
      </c>
      <c r="M289" s="512"/>
      <c r="N289" s="527" t="s">
        <v>64</v>
      </c>
      <c r="O289" s="733">
        <v>0</v>
      </c>
      <c r="P289" s="734">
        <v>0</v>
      </c>
      <c r="Q289" s="734">
        <v>0</v>
      </c>
      <c r="R289" s="734">
        <v>2</v>
      </c>
      <c r="S289" s="734">
        <v>0</v>
      </c>
      <c r="T289" s="734">
        <v>1</v>
      </c>
      <c r="U289" s="734">
        <v>1</v>
      </c>
      <c r="V289" s="734">
        <v>0</v>
      </c>
      <c r="W289" s="734">
        <v>0</v>
      </c>
      <c r="X289" s="734">
        <v>0</v>
      </c>
      <c r="Y289" s="734">
        <v>0</v>
      </c>
      <c r="Z289" s="734">
        <v>0</v>
      </c>
      <c r="AA289" s="734">
        <v>0</v>
      </c>
      <c r="AB289" s="734">
        <v>0</v>
      </c>
      <c r="AC289" s="149">
        <v>28.6</v>
      </c>
      <c r="AD289" s="149" t="s">
        <v>24</v>
      </c>
      <c r="AE289" s="148">
        <v>2</v>
      </c>
      <c r="AF289" s="149">
        <v>50</v>
      </c>
      <c r="AG289" s="148">
        <v>1</v>
      </c>
      <c r="AH289" s="149">
        <v>25</v>
      </c>
      <c r="AI289" s="148">
        <v>0</v>
      </c>
      <c r="AJ289" s="501">
        <v>0</v>
      </c>
      <c r="AY289" s="746">
        <f>BF9</f>
        <v>45978</v>
      </c>
      <c r="AZ289" s="747">
        <f>IF( ISERROR(BF115), 0, BF115)</f>
        <v>0</v>
      </c>
    </row>
    <row r="290" spans="1:52" x14ac:dyDescent="0.2">
      <c r="A290" s="154" t="s">
        <v>106</v>
      </c>
      <c r="B290" s="500">
        <v>4</v>
      </c>
      <c r="C290" s="148">
        <v>0</v>
      </c>
      <c r="D290" s="148">
        <v>3</v>
      </c>
      <c r="E290" s="148">
        <v>0</v>
      </c>
      <c r="F290" s="148">
        <v>1</v>
      </c>
      <c r="G290" s="148">
        <v>0</v>
      </c>
      <c r="H290" s="148">
        <v>0</v>
      </c>
      <c r="I290" s="148">
        <v>0</v>
      </c>
      <c r="J290" s="148">
        <v>0</v>
      </c>
      <c r="K290" s="148">
        <v>0</v>
      </c>
      <c r="L290" s="148">
        <v>0</v>
      </c>
      <c r="M290" s="512"/>
      <c r="N290" s="527" t="s">
        <v>106</v>
      </c>
      <c r="O290" s="733">
        <v>0</v>
      </c>
      <c r="P290" s="734">
        <v>0</v>
      </c>
      <c r="Q290" s="734">
        <v>0</v>
      </c>
      <c r="R290" s="734">
        <v>2</v>
      </c>
      <c r="S290" s="734">
        <v>1</v>
      </c>
      <c r="T290" s="734">
        <v>1</v>
      </c>
      <c r="U290" s="734">
        <v>0</v>
      </c>
      <c r="V290" s="734">
        <v>0</v>
      </c>
      <c r="W290" s="734">
        <v>0</v>
      </c>
      <c r="X290" s="734">
        <v>0</v>
      </c>
      <c r="Y290" s="734">
        <v>0</v>
      </c>
      <c r="Z290" s="734">
        <v>0</v>
      </c>
      <c r="AA290" s="734">
        <v>0</v>
      </c>
      <c r="AB290" s="734">
        <v>0</v>
      </c>
      <c r="AC290" s="149">
        <v>27</v>
      </c>
      <c r="AD290" s="149" t="s">
        <v>24</v>
      </c>
      <c r="AE290" s="148">
        <v>1</v>
      </c>
      <c r="AF290" s="149">
        <v>25</v>
      </c>
      <c r="AG290" s="148">
        <v>0</v>
      </c>
      <c r="AH290" s="149">
        <v>0</v>
      </c>
      <c r="AI290" s="148">
        <v>0</v>
      </c>
      <c r="AJ290" s="501">
        <v>0</v>
      </c>
      <c r="AY290" s="748"/>
      <c r="AZ290" s="749">
        <f t="shared" ref="AZ290:AZ312" si="366">IF( ISERROR(BF116), 0, BF116)</f>
        <v>0</v>
      </c>
    </row>
    <row r="291" spans="1:52" x14ac:dyDescent="0.2">
      <c r="A291" s="154" t="s">
        <v>107</v>
      </c>
      <c r="B291" s="500">
        <v>10</v>
      </c>
      <c r="C291" s="148">
        <v>0</v>
      </c>
      <c r="D291" s="148">
        <v>8</v>
      </c>
      <c r="E291" s="148">
        <v>0</v>
      </c>
      <c r="F291" s="148">
        <v>2</v>
      </c>
      <c r="G291" s="148">
        <v>0</v>
      </c>
      <c r="H291" s="148">
        <v>0</v>
      </c>
      <c r="I291" s="148">
        <v>0</v>
      </c>
      <c r="J291" s="148">
        <v>0</v>
      </c>
      <c r="K291" s="148">
        <v>0</v>
      </c>
      <c r="L291" s="148">
        <v>0</v>
      </c>
      <c r="M291" s="512"/>
      <c r="N291" s="527" t="s">
        <v>107</v>
      </c>
      <c r="O291" s="733">
        <v>0</v>
      </c>
      <c r="P291" s="734">
        <v>2</v>
      </c>
      <c r="Q291" s="734">
        <v>1</v>
      </c>
      <c r="R291" s="734">
        <v>5</v>
      </c>
      <c r="S291" s="734">
        <v>2</v>
      </c>
      <c r="T291" s="734">
        <v>0</v>
      </c>
      <c r="U291" s="734">
        <v>0</v>
      </c>
      <c r="V291" s="734">
        <v>0</v>
      </c>
      <c r="W291" s="734">
        <v>0</v>
      </c>
      <c r="X291" s="734">
        <v>0</v>
      </c>
      <c r="Y291" s="734">
        <v>0</v>
      </c>
      <c r="Z291" s="734">
        <v>0</v>
      </c>
      <c r="AA291" s="734">
        <v>0</v>
      </c>
      <c r="AB291" s="734">
        <v>0</v>
      </c>
      <c r="AC291" s="149">
        <v>21.2</v>
      </c>
      <c r="AD291" s="149" t="s">
        <v>24</v>
      </c>
      <c r="AE291" s="148">
        <v>0</v>
      </c>
      <c r="AF291" s="149">
        <v>0</v>
      </c>
      <c r="AG291" s="148">
        <v>0</v>
      </c>
      <c r="AH291" s="149">
        <v>0</v>
      </c>
      <c r="AI291" s="148">
        <v>0</v>
      </c>
      <c r="AJ291" s="501">
        <v>0</v>
      </c>
      <c r="AY291" s="748"/>
      <c r="AZ291" s="749">
        <f t="shared" si="366"/>
        <v>0</v>
      </c>
    </row>
    <row r="292" spans="1:52" x14ac:dyDescent="0.2">
      <c r="A292" s="154" t="s">
        <v>108</v>
      </c>
      <c r="B292" s="500">
        <v>9</v>
      </c>
      <c r="C292" s="148">
        <v>0</v>
      </c>
      <c r="D292" s="148">
        <v>6</v>
      </c>
      <c r="E292" s="148">
        <v>0</v>
      </c>
      <c r="F292" s="148">
        <v>3</v>
      </c>
      <c r="G292" s="148">
        <v>0</v>
      </c>
      <c r="H292" s="148">
        <v>0</v>
      </c>
      <c r="I292" s="148">
        <v>0</v>
      </c>
      <c r="J292" s="148">
        <v>0</v>
      </c>
      <c r="K292" s="148">
        <v>0</v>
      </c>
      <c r="L292" s="148">
        <v>0</v>
      </c>
      <c r="M292" s="512"/>
      <c r="N292" s="527" t="s">
        <v>108</v>
      </c>
      <c r="O292" s="733">
        <v>0</v>
      </c>
      <c r="P292" s="734">
        <v>1</v>
      </c>
      <c r="Q292" s="734">
        <v>2</v>
      </c>
      <c r="R292" s="734">
        <v>5</v>
      </c>
      <c r="S292" s="734">
        <v>1</v>
      </c>
      <c r="T292" s="734">
        <v>0</v>
      </c>
      <c r="U292" s="734">
        <v>0</v>
      </c>
      <c r="V292" s="734">
        <v>0</v>
      </c>
      <c r="W292" s="734">
        <v>0</v>
      </c>
      <c r="X292" s="734">
        <v>0</v>
      </c>
      <c r="Y292" s="734">
        <v>0</v>
      </c>
      <c r="Z292" s="734">
        <v>0</v>
      </c>
      <c r="AA292" s="734">
        <v>0</v>
      </c>
      <c r="AB292" s="734">
        <v>0</v>
      </c>
      <c r="AC292" s="149">
        <v>19.8</v>
      </c>
      <c r="AD292" s="149" t="s">
        <v>24</v>
      </c>
      <c r="AE292" s="148">
        <v>0</v>
      </c>
      <c r="AF292" s="149">
        <v>0</v>
      </c>
      <c r="AG292" s="148">
        <v>0</v>
      </c>
      <c r="AH292" s="149">
        <v>0</v>
      </c>
      <c r="AI292" s="148">
        <v>0</v>
      </c>
      <c r="AJ292" s="501">
        <v>0</v>
      </c>
      <c r="AY292" s="748"/>
      <c r="AZ292" s="749">
        <f t="shared" si="366"/>
        <v>2</v>
      </c>
    </row>
    <row r="293" spans="1:52" x14ac:dyDescent="0.2">
      <c r="A293" s="154" t="s">
        <v>65</v>
      </c>
      <c r="B293" s="504">
        <v>1</v>
      </c>
      <c r="C293" s="150">
        <v>0</v>
      </c>
      <c r="D293" s="150">
        <v>1</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1</v>
      </c>
      <c r="T293" s="734">
        <v>0</v>
      </c>
      <c r="U293" s="734">
        <v>0</v>
      </c>
      <c r="V293" s="734">
        <v>0</v>
      </c>
      <c r="W293" s="734">
        <v>0</v>
      </c>
      <c r="X293" s="734">
        <v>0</v>
      </c>
      <c r="Y293" s="734">
        <v>0</v>
      </c>
      <c r="Z293" s="734">
        <v>0</v>
      </c>
      <c r="AA293" s="734">
        <v>0</v>
      </c>
      <c r="AB293" s="734">
        <v>0</v>
      </c>
      <c r="AC293" s="151">
        <v>28.2</v>
      </c>
      <c r="AD293" s="151" t="s">
        <v>24</v>
      </c>
      <c r="AE293" s="150">
        <v>0</v>
      </c>
      <c r="AF293" s="151">
        <v>0</v>
      </c>
      <c r="AG293" s="150">
        <v>0</v>
      </c>
      <c r="AH293" s="151">
        <v>0</v>
      </c>
      <c r="AI293" s="150">
        <v>0</v>
      </c>
      <c r="AJ293" s="505">
        <v>0</v>
      </c>
      <c r="AY293" s="748"/>
      <c r="AZ293" s="749">
        <f t="shared" si="366"/>
        <v>0</v>
      </c>
    </row>
    <row r="294" spans="1:52" x14ac:dyDescent="0.2">
      <c r="A294" s="154" t="s">
        <v>109</v>
      </c>
      <c r="B294" s="500">
        <v>6</v>
      </c>
      <c r="C294" s="148">
        <v>0</v>
      </c>
      <c r="D294" s="148">
        <v>5</v>
      </c>
      <c r="E294" s="148">
        <v>0</v>
      </c>
      <c r="F294" s="148">
        <v>1</v>
      </c>
      <c r="G294" s="148">
        <v>0</v>
      </c>
      <c r="H294" s="148">
        <v>0</v>
      </c>
      <c r="I294" s="148">
        <v>0</v>
      </c>
      <c r="J294" s="148">
        <v>0</v>
      </c>
      <c r="K294" s="148">
        <v>0</v>
      </c>
      <c r="L294" s="148">
        <v>0</v>
      </c>
      <c r="M294" s="512"/>
      <c r="N294" s="527" t="s">
        <v>109</v>
      </c>
      <c r="O294" s="733">
        <v>0</v>
      </c>
      <c r="P294" s="734">
        <v>0</v>
      </c>
      <c r="Q294" s="734">
        <v>1</v>
      </c>
      <c r="R294" s="734">
        <v>4</v>
      </c>
      <c r="S294" s="734">
        <v>1</v>
      </c>
      <c r="T294" s="734">
        <v>0</v>
      </c>
      <c r="U294" s="734">
        <v>0</v>
      </c>
      <c r="V294" s="734">
        <v>0</v>
      </c>
      <c r="W294" s="734">
        <v>0</v>
      </c>
      <c r="X294" s="734">
        <v>0</v>
      </c>
      <c r="Y294" s="734">
        <v>0</v>
      </c>
      <c r="Z294" s="734">
        <v>0</v>
      </c>
      <c r="AA294" s="734">
        <v>0</v>
      </c>
      <c r="AB294" s="734">
        <v>0</v>
      </c>
      <c r="AC294" s="149">
        <v>23.1</v>
      </c>
      <c r="AD294" s="149" t="s">
        <v>24</v>
      </c>
      <c r="AE294" s="148">
        <v>0</v>
      </c>
      <c r="AF294" s="149">
        <v>0</v>
      </c>
      <c r="AG294" s="148">
        <v>0</v>
      </c>
      <c r="AH294" s="149">
        <v>0</v>
      </c>
      <c r="AI294" s="148">
        <v>0</v>
      </c>
      <c r="AJ294" s="501">
        <v>0</v>
      </c>
      <c r="AY294" s="748"/>
      <c r="AZ294" s="749">
        <f t="shared" si="366"/>
        <v>6</v>
      </c>
    </row>
    <row r="295" spans="1:52" x14ac:dyDescent="0.2">
      <c r="A295" s="154" t="s">
        <v>110</v>
      </c>
      <c r="B295" s="500">
        <v>4</v>
      </c>
      <c r="C295" s="148">
        <v>0</v>
      </c>
      <c r="D295" s="148">
        <v>4</v>
      </c>
      <c r="E295" s="148">
        <v>0</v>
      </c>
      <c r="F295" s="148">
        <v>0</v>
      </c>
      <c r="G295" s="148">
        <v>0</v>
      </c>
      <c r="H295" s="148">
        <v>0</v>
      </c>
      <c r="I295" s="148">
        <v>0</v>
      </c>
      <c r="J295" s="148">
        <v>0</v>
      </c>
      <c r="K295" s="148">
        <v>0</v>
      </c>
      <c r="L295" s="148">
        <v>0</v>
      </c>
      <c r="M295" s="512"/>
      <c r="N295" s="527" t="s">
        <v>110</v>
      </c>
      <c r="O295" s="733">
        <v>0</v>
      </c>
      <c r="P295" s="734">
        <v>0</v>
      </c>
      <c r="Q295" s="734">
        <v>1</v>
      </c>
      <c r="R295" s="734">
        <v>2</v>
      </c>
      <c r="S295" s="734">
        <v>0</v>
      </c>
      <c r="T295" s="734">
        <v>1</v>
      </c>
      <c r="U295" s="734">
        <v>0</v>
      </c>
      <c r="V295" s="734">
        <v>0</v>
      </c>
      <c r="W295" s="734">
        <v>0</v>
      </c>
      <c r="X295" s="734">
        <v>0</v>
      </c>
      <c r="Y295" s="734">
        <v>0</v>
      </c>
      <c r="Z295" s="734">
        <v>0</v>
      </c>
      <c r="AA295" s="734">
        <v>0</v>
      </c>
      <c r="AB295" s="734">
        <v>0</v>
      </c>
      <c r="AC295" s="149">
        <v>22.4</v>
      </c>
      <c r="AD295" s="149" t="s">
        <v>24</v>
      </c>
      <c r="AE295" s="148">
        <v>1</v>
      </c>
      <c r="AF295" s="149">
        <v>25</v>
      </c>
      <c r="AG295" s="148">
        <v>0</v>
      </c>
      <c r="AH295" s="149">
        <v>0</v>
      </c>
      <c r="AI295" s="148">
        <v>0</v>
      </c>
      <c r="AJ295" s="501">
        <v>0</v>
      </c>
      <c r="AY295" s="748"/>
      <c r="AZ295" s="749">
        <f t="shared" si="366"/>
        <v>12</v>
      </c>
    </row>
    <row r="296" spans="1:52" x14ac:dyDescent="0.2">
      <c r="A296" s="154" t="s">
        <v>111</v>
      </c>
      <c r="B296" s="500">
        <v>5</v>
      </c>
      <c r="C296" s="148">
        <v>0</v>
      </c>
      <c r="D296" s="148">
        <v>5</v>
      </c>
      <c r="E296" s="148">
        <v>0</v>
      </c>
      <c r="F296" s="148">
        <v>0</v>
      </c>
      <c r="G296" s="148">
        <v>0</v>
      </c>
      <c r="H296" s="148">
        <v>0</v>
      </c>
      <c r="I296" s="148">
        <v>0</v>
      </c>
      <c r="J296" s="148">
        <v>0</v>
      </c>
      <c r="K296" s="148">
        <v>0</v>
      </c>
      <c r="L296" s="148">
        <v>0</v>
      </c>
      <c r="M296" s="512"/>
      <c r="N296" s="527" t="s">
        <v>111</v>
      </c>
      <c r="O296" s="733">
        <v>0</v>
      </c>
      <c r="P296" s="734">
        <v>0</v>
      </c>
      <c r="Q296" s="734">
        <v>0</v>
      </c>
      <c r="R296" s="734">
        <v>4</v>
      </c>
      <c r="S296" s="734">
        <v>0</v>
      </c>
      <c r="T296" s="734">
        <v>1</v>
      </c>
      <c r="U296" s="734">
        <v>0</v>
      </c>
      <c r="V296" s="734">
        <v>0</v>
      </c>
      <c r="W296" s="734">
        <v>0</v>
      </c>
      <c r="X296" s="734">
        <v>0</v>
      </c>
      <c r="Y296" s="734">
        <v>0</v>
      </c>
      <c r="Z296" s="734">
        <v>0</v>
      </c>
      <c r="AA296" s="734">
        <v>0</v>
      </c>
      <c r="AB296" s="734">
        <v>0</v>
      </c>
      <c r="AC296" s="149">
        <v>23.9</v>
      </c>
      <c r="AD296" s="149" t="s">
        <v>24</v>
      </c>
      <c r="AE296" s="148">
        <v>1</v>
      </c>
      <c r="AF296" s="149">
        <v>20</v>
      </c>
      <c r="AG296" s="148">
        <v>0</v>
      </c>
      <c r="AH296" s="149">
        <v>0</v>
      </c>
      <c r="AI296" s="148">
        <v>0</v>
      </c>
      <c r="AJ296" s="501">
        <v>0</v>
      </c>
      <c r="AY296" s="748"/>
      <c r="AZ296" s="749">
        <f t="shared" si="366"/>
        <v>39</v>
      </c>
    </row>
    <row r="297" spans="1:52" x14ac:dyDescent="0.2">
      <c r="A297" s="154" t="s">
        <v>67</v>
      </c>
      <c r="B297" s="500">
        <v>4</v>
      </c>
      <c r="C297" s="148">
        <v>1</v>
      </c>
      <c r="D297" s="148">
        <v>2</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1</v>
      </c>
      <c r="T297" s="734">
        <v>3</v>
      </c>
      <c r="U297" s="734">
        <v>0</v>
      </c>
      <c r="V297" s="734">
        <v>0</v>
      </c>
      <c r="W297" s="734">
        <v>0</v>
      </c>
      <c r="X297" s="734">
        <v>0</v>
      </c>
      <c r="Y297" s="734">
        <v>0</v>
      </c>
      <c r="Z297" s="734">
        <v>0</v>
      </c>
      <c r="AA297" s="734">
        <v>0</v>
      </c>
      <c r="AB297" s="734">
        <v>0</v>
      </c>
      <c r="AC297" s="149">
        <v>31.6</v>
      </c>
      <c r="AD297" s="149" t="s">
        <v>24</v>
      </c>
      <c r="AE297" s="148">
        <v>3</v>
      </c>
      <c r="AF297" s="149">
        <v>75</v>
      </c>
      <c r="AG297" s="148">
        <v>0</v>
      </c>
      <c r="AH297" s="149">
        <v>0</v>
      </c>
      <c r="AI297" s="148">
        <v>0</v>
      </c>
      <c r="AJ297" s="501">
        <v>0</v>
      </c>
      <c r="AY297" s="748"/>
      <c r="AZ297" s="749">
        <f t="shared" si="366"/>
        <v>27</v>
      </c>
    </row>
    <row r="298" spans="1:52" x14ac:dyDescent="0.2">
      <c r="A298" s="154" t="s">
        <v>112</v>
      </c>
      <c r="B298" s="500">
        <v>4</v>
      </c>
      <c r="C298" s="148">
        <v>0</v>
      </c>
      <c r="D298" s="148">
        <v>4</v>
      </c>
      <c r="E298" s="148">
        <v>0</v>
      </c>
      <c r="F298" s="148">
        <v>0</v>
      </c>
      <c r="G298" s="148">
        <v>0</v>
      </c>
      <c r="H298" s="148">
        <v>0</v>
      </c>
      <c r="I298" s="148">
        <v>0</v>
      </c>
      <c r="J298" s="148">
        <v>0</v>
      </c>
      <c r="K298" s="148">
        <v>0</v>
      </c>
      <c r="L298" s="148">
        <v>0</v>
      </c>
      <c r="M298" s="512"/>
      <c r="N298" s="527" t="s">
        <v>112</v>
      </c>
      <c r="O298" s="733">
        <v>0</v>
      </c>
      <c r="P298" s="734">
        <v>0</v>
      </c>
      <c r="Q298" s="734">
        <v>1</v>
      </c>
      <c r="R298" s="734">
        <v>0</v>
      </c>
      <c r="S298" s="734">
        <v>3</v>
      </c>
      <c r="T298" s="734">
        <v>0</v>
      </c>
      <c r="U298" s="734">
        <v>0</v>
      </c>
      <c r="V298" s="734">
        <v>0</v>
      </c>
      <c r="W298" s="734">
        <v>0</v>
      </c>
      <c r="X298" s="734">
        <v>0</v>
      </c>
      <c r="Y298" s="734">
        <v>0</v>
      </c>
      <c r="Z298" s="734">
        <v>0</v>
      </c>
      <c r="AA298" s="734">
        <v>0</v>
      </c>
      <c r="AB298" s="734">
        <v>0</v>
      </c>
      <c r="AC298" s="149">
        <v>25.2</v>
      </c>
      <c r="AD298" s="149" t="s">
        <v>24</v>
      </c>
      <c r="AE298" s="148">
        <v>0</v>
      </c>
      <c r="AF298" s="149">
        <v>0</v>
      </c>
      <c r="AG298" s="148">
        <v>0</v>
      </c>
      <c r="AH298" s="149">
        <v>0</v>
      </c>
      <c r="AI298" s="148">
        <v>0</v>
      </c>
      <c r="AJ298" s="501">
        <v>0</v>
      </c>
      <c r="AY298" s="748"/>
      <c r="AZ298" s="749">
        <f t="shared" si="366"/>
        <v>26</v>
      </c>
    </row>
    <row r="299" spans="1:52" x14ac:dyDescent="0.2">
      <c r="A299" s="154" t="s">
        <v>113</v>
      </c>
      <c r="B299" s="500">
        <v>4</v>
      </c>
      <c r="C299" s="148">
        <v>1</v>
      </c>
      <c r="D299" s="148">
        <v>3</v>
      </c>
      <c r="E299" s="148">
        <v>0</v>
      </c>
      <c r="F299" s="148">
        <v>0</v>
      </c>
      <c r="G299" s="148">
        <v>0</v>
      </c>
      <c r="H299" s="148">
        <v>0</v>
      </c>
      <c r="I299" s="148">
        <v>0</v>
      </c>
      <c r="J299" s="148">
        <v>0</v>
      </c>
      <c r="K299" s="148">
        <v>0</v>
      </c>
      <c r="L299" s="148">
        <v>0</v>
      </c>
      <c r="M299" s="512"/>
      <c r="N299" s="527" t="s">
        <v>113</v>
      </c>
      <c r="O299" s="733">
        <v>0</v>
      </c>
      <c r="P299" s="734">
        <v>0</v>
      </c>
      <c r="Q299" s="734">
        <v>1</v>
      </c>
      <c r="R299" s="734">
        <v>0</v>
      </c>
      <c r="S299" s="734">
        <v>3</v>
      </c>
      <c r="T299" s="734">
        <v>0</v>
      </c>
      <c r="U299" s="734">
        <v>0</v>
      </c>
      <c r="V299" s="734">
        <v>0</v>
      </c>
      <c r="W299" s="734">
        <v>0</v>
      </c>
      <c r="X299" s="734">
        <v>0</v>
      </c>
      <c r="Y299" s="734">
        <v>0</v>
      </c>
      <c r="Z299" s="734">
        <v>0</v>
      </c>
      <c r="AA299" s="734">
        <v>0</v>
      </c>
      <c r="AB299" s="734">
        <v>0</v>
      </c>
      <c r="AC299" s="149">
        <v>25.7</v>
      </c>
      <c r="AD299" s="149" t="s">
        <v>24</v>
      </c>
      <c r="AE299" s="148">
        <v>0</v>
      </c>
      <c r="AF299" s="149">
        <v>0</v>
      </c>
      <c r="AG299" s="148">
        <v>0</v>
      </c>
      <c r="AH299" s="149">
        <v>0</v>
      </c>
      <c r="AI299" s="148">
        <v>0</v>
      </c>
      <c r="AJ299" s="501">
        <v>0</v>
      </c>
      <c r="AY299" s="748"/>
      <c r="AZ299" s="749">
        <f t="shared" si="366"/>
        <v>22</v>
      </c>
    </row>
    <row r="300" spans="1:52" x14ac:dyDescent="0.2">
      <c r="A300" s="154" t="s">
        <v>114</v>
      </c>
      <c r="B300" s="500">
        <v>5</v>
      </c>
      <c r="C300" s="148">
        <v>0</v>
      </c>
      <c r="D300" s="148">
        <v>5</v>
      </c>
      <c r="E300" s="148">
        <v>0</v>
      </c>
      <c r="F300" s="148">
        <v>0</v>
      </c>
      <c r="G300" s="148">
        <v>0</v>
      </c>
      <c r="H300" s="148">
        <v>0</v>
      </c>
      <c r="I300" s="148">
        <v>0</v>
      </c>
      <c r="J300" s="148">
        <v>0</v>
      </c>
      <c r="K300" s="148">
        <v>0</v>
      </c>
      <c r="L300" s="148">
        <v>0</v>
      </c>
      <c r="M300" s="512"/>
      <c r="N300" s="527" t="s">
        <v>114</v>
      </c>
      <c r="O300" s="733">
        <v>0</v>
      </c>
      <c r="P300" s="734">
        <v>0</v>
      </c>
      <c r="Q300" s="734">
        <v>0</v>
      </c>
      <c r="R300" s="734">
        <v>2</v>
      </c>
      <c r="S300" s="734">
        <v>3</v>
      </c>
      <c r="T300" s="734">
        <v>0</v>
      </c>
      <c r="U300" s="734">
        <v>0</v>
      </c>
      <c r="V300" s="734">
        <v>0</v>
      </c>
      <c r="W300" s="734">
        <v>0</v>
      </c>
      <c r="X300" s="734">
        <v>0</v>
      </c>
      <c r="Y300" s="734">
        <v>0</v>
      </c>
      <c r="Z300" s="734">
        <v>0</v>
      </c>
      <c r="AA300" s="734">
        <v>0</v>
      </c>
      <c r="AB300" s="734">
        <v>0</v>
      </c>
      <c r="AC300" s="149">
        <v>26</v>
      </c>
      <c r="AD300" s="149" t="s">
        <v>24</v>
      </c>
      <c r="AE300" s="148">
        <v>0</v>
      </c>
      <c r="AF300" s="149">
        <v>0</v>
      </c>
      <c r="AG300" s="148">
        <v>0</v>
      </c>
      <c r="AH300" s="149">
        <v>0</v>
      </c>
      <c r="AI300" s="148">
        <v>0</v>
      </c>
      <c r="AJ300" s="501">
        <v>0</v>
      </c>
      <c r="AY300" s="748"/>
      <c r="AZ300" s="749">
        <f t="shared" si="366"/>
        <v>20</v>
      </c>
    </row>
    <row r="301" spans="1:52" x14ac:dyDescent="0.2">
      <c r="A301" s="154" t="s">
        <v>69</v>
      </c>
      <c r="B301" s="504">
        <v>6</v>
      </c>
      <c r="C301" s="150">
        <v>2</v>
      </c>
      <c r="D301" s="150">
        <v>4</v>
      </c>
      <c r="E301" s="150">
        <v>0</v>
      </c>
      <c r="F301" s="150">
        <v>0</v>
      </c>
      <c r="G301" s="150">
        <v>0</v>
      </c>
      <c r="H301" s="150">
        <v>0</v>
      </c>
      <c r="I301" s="150">
        <v>0</v>
      </c>
      <c r="J301" s="150">
        <v>0</v>
      </c>
      <c r="K301" s="150">
        <v>0</v>
      </c>
      <c r="L301" s="150">
        <v>0</v>
      </c>
      <c r="M301" s="514"/>
      <c r="N301" s="527" t="s">
        <v>69</v>
      </c>
      <c r="O301" s="733">
        <v>0</v>
      </c>
      <c r="P301" s="734">
        <v>1</v>
      </c>
      <c r="Q301" s="734">
        <v>0</v>
      </c>
      <c r="R301" s="734">
        <v>3</v>
      </c>
      <c r="S301" s="734">
        <v>1</v>
      </c>
      <c r="T301" s="734">
        <v>1</v>
      </c>
      <c r="U301" s="734">
        <v>0</v>
      </c>
      <c r="V301" s="734">
        <v>0</v>
      </c>
      <c r="W301" s="734">
        <v>0</v>
      </c>
      <c r="X301" s="734">
        <v>0</v>
      </c>
      <c r="Y301" s="734">
        <v>0</v>
      </c>
      <c r="Z301" s="734">
        <v>0</v>
      </c>
      <c r="AA301" s="734">
        <v>0</v>
      </c>
      <c r="AB301" s="734">
        <v>0</v>
      </c>
      <c r="AC301" s="151">
        <v>21.8</v>
      </c>
      <c r="AD301" s="151" t="s">
        <v>24</v>
      </c>
      <c r="AE301" s="150">
        <v>1</v>
      </c>
      <c r="AF301" s="151">
        <v>16.666666666666664</v>
      </c>
      <c r="AG301" s="150">
        <v>0</v>
      </c>
      <c r="AH301" s="151">
        <v>0</v>
      </c>
      <c r="AI301" s="150">
        <v>0</v>
      </c>
      <c r="AJ301" s="505">
        <v>0</v>
      </c>
      <c r="AY301" s="748"/>
      <c r="AZ301" s="749">
        <f t="shared" si="366"/>
        <v>15</v>
      </c>
    </row>
    <row r="302" spans="1:52" x14ac:dyDescent="0.2">
      <c r="A302" s="154" t="s">
        <v>115</v>
      </c>
      <c r="B302" s="500">
        <v>7</v>
      </c>
      <c r="C302" s="148">
        <v>1</v>
      </c>
      <c r="D302" s="148">
        <v>5</v>
      </c>
      <c r="E302" s="148">
        <v>0</v>
      </c>
      <c r="F302" s="148">
        <v>1</v>
      </c>
      <c r="G302" s="148">
        <v>0</v>
      </c>
      <c r="H302" s="148">
        <v>0</v>
      </c>
      <c r="I302" s="148">
        <v>0</v>
      </c>
      <c r="J302" s="148">
        <v>0</v>
      </c>
      <c r="K302" s="148">
        <v>0</v>
      </c>
      <c r="L302" s="148">
        <v>0</v>
      </c>
      <c r="M302" s="512"/>
      <c r="N302" s="527" t="s">
        <v>115</v>
      </c>
      <c r="O302" s="733">
        <v>0</v>
      </c>
      <c r="P302" s="734">
        <v>1</v>
      </c>
      <c r="Q302" s="734">
        <v>0</v>
      </c>
      <c r="R302" s="734">
        <v>1</v>
      </c>
      <c r="S302" s="734">
        <v>5</v>
      </c>
      <c r="T302" s="734">
        <v>0</v>
      </c>
      <c r="U302" s="734">
        <v>0</v>
      </c>
      <c r="V302" s="734">
        <v>0</v>
      </c>
      <c r="W302" s="734">
        <v>0</v>
      </c>
      <c r="X302" s="734">
        <v>0</v>
      </c>
      <c r="Y302" s="734">
        <v>0</v>
      </c>
      <c r="Z302" s="734">
        <v>0</v>
      </c>
      <c r="AA302" s="734">
        <v>0</v>
      </c>
      <c r="AB302" s="734">
        <v>0</v>
      </c>
      <c r="AC302" s="149">
        <v>24</v>
      </c>
      <c r="AD302" s="149" t="s">
        <v>24</v>
      </c>
      <c r="AE302" s="148">
        <v>0</v>
      </c>
      <c r="AF302" s="149">
        <v>0</v>
      </c>
      <c r="AG302" s="148">
        <v>0</v>
      </c>
      <c r="AH302" s="149">
        <v>0</v>
      </c>
      <c r="AI302" s="148">
        <v>0</v>
      </c>
      <c r="AJ302" s="501">
        <v>0</v>
      </c>
      <c r="AY302" s="748"/>
      <c r="AZ302" s="749">
        <f t="shared" si="366"/>
        <v>25</v>
      </c>
    </row>
    <row r="303" spans="1:52" x14ac:dyDescent="0.2">
      <c r="A303" s="154" t="s">
        <v>116</v>
      </c>
      <c r="B303" s="500">
        <v>4</v>
      </c>
      <c r="C303" s="148">
        <v>0</v>
      </c>
      <c r="D303" s="148">
        <v>4</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2</v>
      </c>
      <c r="T303" s="734">
        <v>2</v>
      </c>
      <c r="U303" s="734">
        <v>0</v>
      </c>
      <c r="V303" s="734">
        <v>0</v>
      </c>
      <c r="W303" s="734">
        <v>0</v>
      </c>
      <c r="X303" s="734">
        <v>0</v>
      </c>
      <c r="Y303" s="734">
        <v>0</v>
      </c>
      <c r="Z303" s="734">
        <v>0</v>
      </c>
      <c r="AA303" s="734">
        <v>0</v>
      </c>
      <c r="AB303" s="734">
        <v>0</v>
      </c>
      <c r="AC303" s="149">
        <v>29.7</v>
      </c>
      <c r="AD303" s="149" t="s">
        <v>24</v>
      </c>
      <c r="AE303" s="148">
        <v>2</v>
      </c>
      <c r="AF303" s="149">
        <v>50</v>
      </c>
      <c r="AG303" s="148">
        <v>0</v>
      </c>
      <c r="AH303" s="149">
        <v>0</v>
      </c>
      <c r="AI303" s="148">
        <v>0</v>
      </c>
      <c r="AJ303" s="501">
        <v>0</v>
      </c>
      <c r="AY303" s="748"/>
      <c r="AZ303" s="749">
        <f t="shared" si="366"/>
        <v>12</v>
      </c>
    </row>
    <row r="304" spans="1:52" ht="13.5" thickBot="1" x14ac:dyDescent="0.25">
      <c r="A304" s="154" t="s">
        <v>117</v>
      </c>
      <c r="B304" s="502">
        <v>3</v>
      </c>
      <c r="C304" s="152">
        <v>0</v>
      </c>
      <c r="D304" s="152">
        <v>3</v>
      </c>
      <c r="E304" s="152">
        <v>0</v>
      </c>
      <c r="F304" s="152">
        <v>0</v>
      </c>
      <c r="G304" s="152">
        <v>0</v>
      </c>
      <c r="H304" s="152">
        <v>0</v>
      </c>
      <c r="I304" s="152">
        <v>0</v>
      </c>
      <c r="J304" s="152">
        <v>0</v>
      </c>
      <c r="K304" s="152">
        <v>0</v>
      </c>
      <c r="L304" s="152">
        <v>0</v>
      </c>
      <c r="M304" s="513"/>
      <c r="N304" s="527" t="s">
        <v>117</v>
      </c>
      <c r="O304" s="735">
        <v>0</v>
      </c>
      <c r="P304" s="736">
        <v>0</v>
      </c>
      <c r="Q304" s="736">
        <v>0</v>
      </c>
      <c r="R304" s="736">
        <v>1</v>
      </c>
      <c r="S304" s="736">
        <v>1</v>
      </c>
      <c r="T304" s="736">
        <v>0</v>
      </c>
      <c r="U304" s="736">
        <v>1</v>
      </c>
      <c r="V304" s="736">
        <v>0</v>
      </c>
      <c r="W304" s="736">
        <v>0</v>
      </c>
      <c r="X304" s="736">
        <v>0</v>
      </c>
      <c r="Y304" s="736">
        <v>0</v>
      </c>
      <c r="Z304" s="736">
        <v>0</v>
      </c>
      <c r="AA304" s="736">
        <v>0</v>
      </c>
      <c r="AB304" s="736">
        <v>0</v>
      </c>
      <c r="AC304" s="737">
        <v>28.8</v>
      </c>
      <c r="AD304" s="153" t="s">
        <v>24</v>
      </c>
      <c r="AE304" s="152">
        <v>1</v>
      </c>
      <c r="AF304" s="153">
        <v>33.333333333333329</v>
      </c>
      <c r="AG304" s="152">
        <v>1</v>
      </c>
      <c r="AH304" s="153">
        <v>33.333333333333329</v>
      </c>
      <c r="AI304" s="152">
        <v>0</v>
      </c>
      <c r="AJ304" s="503">
        <v>0</v>
      </c>
      <c r="AY304" s="748"/>
      <c r="AZ304" s="749">
        <f t="shared" si="366"/>
        <v>30</v>
      </c>
    </row>
    <row r="305" spans="1:52" x14ac:dyDescent="0.2">
      <c r="A305" s="154" t="s">
        <v>71</v>
      </c>
      <c r="B305" s="500">
        <v>5</v>
      </c>
      <c r="C305" s="148">
        <v>0</v>
      </c>
      <c r="D305" s="148">
        <v>3</v>
      </c>
      <c r="E305" s="148">
        <v>0</v>
      </c>
      <c r="F305" s="148">
        <v>2</v>
      </c>
      <c r="G305" s="148">
        <v>0</v>
      </c>
      <c r="H305" s="148">
        <v>0</v>
      </c>
      <c r="I305" s="148">
        <v>0</v>
      </c>
      <c r="J305" s="148">
        <v>0</v>
      </c>
      <c r="K305" s="148">
        <v>0</v>
      </c>
      <c r="L305" s="148">
        <v>0</v>
      </c>
      <c r="M305" s="512"/>
      <c r="N305" s="527" t="s">
        <v>71</v>
      </c>
      <c r="O305" s="738">
        <v>0</v>
      </c>
      <c r="P305" s="739">
        <v>0</v>
      </c>
      <c r="Q305" s="739">
        <v>0</v>
      </c>
      <c r="R305" s="739">
        <v>1</v>
      </c>
      <c r="S305" s="739">
        <v>4</v>
      </c>
      <c r="T305" s="739">
        <v>0</v>
      </c>
      <c r="U305" s="739">
        <v>0</v>
      </c>
      <c r="V305" s="739">
        <v>0</v>
      </c>
      <c r="W305" s="739">
        <v>0</v>
      </c>
      <c r="X305" s="739">
        <v>0</v>
      </c>
      <c r="Y305" s="739">
        <v>0</v>
      </c>
      <c r="Z305" s="739">
        <v>0</v>
      </c>
      <c r="AA305" s="739">
        <v>0</v>
      </c>
      <c r="AB305" s="739">
        <v>0</v>
      </c>
      <c r="AC305" s="151">
        <v>26</v>
      </c>
      <c r="AD305" s="149" t="s">
        <v>24</v>
      </c>
      <c r="AE305" s="148">
        <v>0</v>
      </c>
      <c r="AF305" s="149">
        <v>0</v>
      </c>
      <c r="AG305" s="148">
        <v>0</v>
      </c>
      <c r="AH305" s="149">
        <v>0</v>
      </c>
      <c r="AI305" s="148">
        <v>0</v>
      </c>
      <c r="AJ305" s="501">
        <v>0</v>
      </c>
      <c r="AY305" s="748"/>
      <c r="AZ305" s="749">
        <f t="shared" si="366"/>
        <v>14</v>
      </c>
    </row>
    <row r="306" spans="1:52" x14ac:dyDescent="0.2">
      <c r="A306" s="154" t="s">
        <v>118</v>
      </c>
      <c r="B306" s="500">
        <v>3</v>
      </c>
      <c r="C306" s="148">
        <v>0</v>
      </c>
      <c r="D306" s="148">
        <v>3</v>
      </c>
      <c r="E306" s="148">
        <v>0</v>
      </c>
      <c r="F306" s="148">
        <v>0</v>
      </c>
      <c r="G306" s="148">
        <v>0</v>
      </c>
      <c r="H306" s="148">
        <v>0</v>
      </c>
      <c r="I306" s="148">
        <v>0</v>
      </c>
      <c r="J306" s="148">
        <v>0</v>
      </c>
      <c r="K306" s="148">
        <v>0</v>
      </c>
      <c r="L306" s="148">
        <v>0</v>
      </c>
      <c r="M306" s="512"/>
      <c r="N306" s="527" t="s">
        <v>118</v>
      </c>
      <c r="O306" s="733">
        <v>0</v>
      </c>
      <c r="P306" s="734">
        <v>0</v>
      </c>
      <c r="Q306" s="734">
        <v>0</v>
      </c>
      <c r="R306" s="734">
        <v>1</v>
      </c>
      <c r="S306" s="734">
        <v>0</v>
      </c>
      <c r="T306" s="734">
        <v>1</v>
      </c>
      <c r="U306" s="734">
        <v>1</v>
      </c>
      <c r="V306" s="734">
        <v>0</v>
      </c>
      <c r="W306" s="734">
        <v>0</v>
      </c>
      <c r="X306" s="734">
        <v>0</v>
      </c>
      <c r="Y306" s="734">
        <v>0</v>
      </c>
      <c r="Z306" s="734">
        <v>0</v>
      </c>
      <c r="AA306" s="734">
        <v>0</v>
      </c>
      <c r="AB306" s="734">
        <v>0</v>
      </c>
      <c r="AC306" s="149">
        <v>30.8</v>
      </c>
      <c r="AD306" s="149" t="s">
        <v>24</v>
      </c>
      <c r="AE306" s="148">
        <v>2</v>
      </c>
      <c r="AF306" s="149">
        <v>66.666666666666657</v>
      </c>
      <c r="AG306" s="148">
        <v>1</v>
      </c>
      <c r="AH306" s="149">
        <v>33.333333333333329</v>
      </c>
      <c r="AI306" s="148">
        <v>0</v>
      </c>
      <c r="AJ306" s="501">
        <v>0</v>
      </c>
      <c r="AY306" s="748"/>
      <c r="AZ306" s="749">
        <f t="shared" si="366"/>
        <v>17</v>
      </c>
    </row>
    <row r="307" spans="1:52" x14ac:dyDescent="0.2">
      <c r="A307" s="154" t="s">
        <v>119</v>
      </c>
      <c r="B307" s="500">
        <v>1</v>
      </c>
      <c r="C307" s="148">
        <v>0</v>
      </c>
      <c r="D307" s="148">
        <v>1</v>
      </c>
      <c r="E307" s="148">
        <v>0</v>
      </c>
      <c r="F307" s="148">
        <v>0</v>
      </c>
      <c r="G307" s="148">
        <v>0</v>
      </c>
      <c r="H307" s="148">
        <v>0</v>
      </c>
      <c r="I307" s="148">
        <v>0</v>
      </c>
      <c r="J307" s="148">
        <v>0</v>
      </c>
      <c r="K307" s="148">
        <v>0</v>
      </c>
      <c r="L307" s="148">
        <v>0</v>
      </c>
      <c r="M307" s="512"/>
      <c r="N307" s="527" t="s">
        <v>119</v>
      </c>
      <c r="O307" s="733">
        <v>0</v>
      </c>
      <c r="P307" s="734">
        <v>0</v>
      </c>
      <c r="Q307" s="734">
        <v>0</v>
      </c>
      <c r="R307" s="734">
        <v>1</v>
      </c>
      <c r="S307" s="734">
        <v>0</v>
      </c>
      <c r="T307" s="734">
        <v>0</v>
      </c>
      <c r="U307" s="734">
        <v>0</v>
      </c>
      <c r="V307" s="734">
        <v>0</v>
      </c>
      <c r="W307" s="734">
        <v>0</v>
      </c>
      <c r="X307" s="734">
        <v>0</v>
      </c>
      <c r="Y307" s="734">
        <v>0</v>
      </c>
      <c r="Z307" s="734">
        <v>0</v>
      </c>
      <c r="AA307" s="734">
        <v>0</v>
      </c>
      <c r="AB307" s="734">
        <v>0</v>
      </c>
      <c r="AC307" s="149">
        <v>22</v>
      </c>
      <c r="AD307" s="149" t="s">
        <v>24</v>
      </c>
      <c r="AE307" s="148">
        <v>0</v>
      </c>
      <c r="AF307" s="149">
        <v>0</v>
      </c>
      <c r="AG307" s="148">
        <v>0</v>
      </c>
      <c r="AH307" s="149">
        <v>0</v>
      </c>
      <c r="AI307" s="148">
        <v>0</v>
      </c>
      <c r="AJ307" s="501">
        <v>0</v>
      </c>
      <c r="AY307" s="748"/>
      <c r="AZ307" s="749">
        <f t="shared" si="366"/>
        <v>10</v>
      </c>
    </row>
    <row r="308" spans="1:52" x14ac:dyDescent="0.2">
      <c r="A308" s="154" t="s">
        <v>120</v>
      </c>
      <c r="B308" s="500">
        <v>0</v>
      </c>
      <c r="C308" s="148">
        <v>0</v>
      </c>
      <c r="D308" s="148">
        <v>0</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4</v>
      </c>
    </row>
    <row r="309" spans="1:52" x14ac:dyDescent="0.2">
      <c r="A309" s="154" t="s">
        <v>72</v>
      </c>
      <c r="B309" s="500">
        <v>1</v>
      </c>
      <c r="C309" s="148">
        <v>0</v>
      </c>
      <c r="D309" s="148">
        <v>1</v>
      </c>
      <c r="E309" s="148">
        <v>0</v>
      </c>
      <c r="F309" s="148">
        <v>0</v>
      </c>
      <c r="G309" s="148">
        <v>0</v>
      </c>
      <c r="H309" s="148">
        <v>0</v>
      </c>
      <c r="I309" s="148">
        <v>0</v>
      </c>
      <c r="J309" s="148">
        <v>0</v>
      </c>
      <c r="K309" s="148">
        <v>0</v>
      </c>
      <c r="L309" s="148">
        <v>0</v>
      </c>
      <c r="M309" s="512"/>
      <c r="N309" s="527" t="s">
        <v>72</v>
      </c>
      <c r="O309" s="733">
        <v>0</v>
      </c>
      <c r="P309" s="734">
        <v>0</v>
      </c>
      <c r="Q309" s="734">
        <v>0</v>
      </c>
      <c r="R309" s="734">
        <v>1</v>
      </c>
      <c r="S309" s="734">
        <v>0</v>
      </c>
      <c r="T309" s="734">
        <v>0</v>
      </c>
      <c r="U309" s="734">
        <v>0</v>
      </c>
      <c r="V309" s="734">
        <v>0</v>
      </c>
      <c r="W309" s="734">
        <v>0</v>
      </c>
      <c r="X309" s="734">
        <v>0</v>
      </c>
      <c r="Y309" s="734">
        <v>0</v>
      </c>
      <c r="Z309" s="734">
        <v>0</v>
      </c>
      <c r="AA309" s="734">
        <v>0</v>
      </c>
      <c r="AB309" s="734">
        <v>0</v>
      </c>
      <c r="AC309" s="149">
        <v>22.2</v>
      </c>
      <c r="AD309" s="149" t="s">
        <v>24</v>
      </c>
      <c r="AE309" s="148">
        <v>0</v>
      </c>
      <c r="AF309" s="149">
        <v>0</v>
      </c>
      <c r="AG309" s="148">
        <v>0</v>
      </c>
      <c r="AH309" s="149">
        <v>0</v>
      </c>
      <c r="AI309" s="148">
        <v>0</v>
      </c>
      <c r="AJ309" s="501">
        <v>0</v>
      </c>
      <c r="AY309" s="748"/>
      <c r="AZ309" s="749">
        <f t="shared" si="366"/>
        <v>4</v>
      </c>
    </row>
    <row r="310" spans="1:52" x14ac:dyDescent="0.2">
      <c r="A310" s="154" t="s">
        <v>121</v>
      </c>
      <c r="B310" s="500">
        <v>2</v>
      </c>
      <c r="C310" s="148">
        <v>0</v>
      </c>
      <c r="D310" s="148">
        <v>2</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1</v>
      </c>
      <c r="U310" s="734">
        <v>0</v>
      </c>
      <c r="V310" s="734">
        <v>0</v>
      </c>
      <c r="W310" s="734">
        <v>0</v>
      </c>
      <c r="X310" s="734">
        <v>0</v>
      </c>
      <c r="Y310" s="734">
        <v>0</v>
      </c>
      <c r="Z310" s="734">
        <v>0</v>
      </c>
      <c r="AA310" s="734">
        <v>0</v>
      </c>
      <c r="AB310" s="734">
        <v>0</v>
      </c>
      <c r="AC310" s="149">
        <v>30.1</v>
      </c>
      <c r="AD310" s="149" t="s">
        <v>24</v>
      </c>
      <c r="AE310" s="148">
        <v>1</v>
      </c>
      <c r="AF310" s="149">
        <v>50</v>
      </c>
      <c r="AG310" s="148">
        <v>0</v>
      </c>
      <c r="AH310" s="149">
        <v>0</v>
      </c>
      <c r="AI310" s="148">
        <v>0</v>
      </c>
      <c r="AJ310" s="501">
        <v>0</v>
      </c>
      <c r="AY310" s="748"/>
      <c r="AZ310" s="749">
        <f t="shared" si="366"/>
        <v>4</v>
      </c>
    </row>
    <row r="311" spans="1:52" x14ac:dyDescent="0.2">
      <c r="A311" s="154" t="s">
        <v>122</v>
      </c>
      <c r="B311" s="500">
        <v>0</v>
      </c>
      <c r="C311" s="148">
        <v>0</v>
      </c>
      <c r="D311" s="148">
        <v>0</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0</v>
      </c>
    </row>
    <row r="312" spans="1:52" x14ac:dyDescent="0.2">
      <c r="A312" s="154" t="s">
        <v>123</v>
      </c>
      <c r="B312" s="500">
        <v>0</v>
      </c>
      <c r="C312" s="148">
        <v>0</v>
      </c>
      <c r="D312" s="148">
        <v>0</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0</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2</v>
      </c>
      <c r="S314" s="734">
        <v>2</v>
      </c>
      <c r="T314" s="734">
        <v>0</v>
      </c>
      <c r="U314" s="734">
        <v>0</v>
      </c>
      <c r="V314" s="734">
        <v>0</v>
      </c>
      <c r="W314" s="734">
        <v>0</v>
      </c>
      <c r="X314" s="734">
        <v>0</v>
      </c>
      <c r="Y314" s="734">
        <v>0</v>
      </c>
      <c r="Z314" s="734">
        <v>0</v>
      </c>
      <c r="AA314" s="734">
        <v>0</v>
      </c>
      <c r="AB314" s="734">
        <v>0</v>
      </c>
      <c r="AC314" s="149">
        <v>25.7</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1</v>
      </c>
      <c r="C316" s="148">
        <v>0</v>
      </c>
      <c r="D316" s="148">
        <v>1</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0</v>
      </c>
      <c r="V316" s="734">
        <v>0</v>
      </c>
      <c r="W316" s="734">
        <v>0</v>
      </c>
      <c r="X316" s="734">
        <v>0</v>
      </c>
      <c r="Y316" s="734">
        <v>0</v>
      </c>
      <c r="Z316" s="734">
        <v>0</v>
      </c>
      <c r="AA316" s="734">
        <v>0</v>
      </c>
      <c r="AB316" s="734">
        <v>0</v>
      </c>
      <c r="AC316" s="149">
        <v>33.5</v>
      </c>
      <c r="AD316" s="149" t="s">
        <v>24</v>
      </c>
      <c r="AE316" s="148">
        <v>1</v>
      </c>
      <c r="AF316" s="149">
        <v>100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1</v>
      </c>
      <c r="S317" s="734">
        <v>1</v>
      </c>
      <c r="T317" s="734">
        <v>0</v>
      </c>
      <c r="U317" s="734">
        <v>0</v>
      </c>
      <c r="V317" s="734">
        <v>0</v>
      </c>
      <c r="W317" s="734">
        <v>0</v>
      </c>
      <c r="X317" s="734">
        <v>0</v>
      </c>
      <c r="Y317" s="734">
        <v>0</v>
      </c>
      <c r="Z317" s="734">
        <v>0</v>
      </c>
      <c r="AA317" s="734">
        <v>0</v>
      </c>
      <c r="AB317" s="734">
        <v>0</v>
      </c>
      <c r="AC317" s="149">
        <v>26.7</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2</v>
      </c>
      <c r="C319" s="148">
        <v>0</v>
      </c>
      <c r="D319" s="148">
        <v>2</v>
      </c>
      <c r="E319" s="148">
        <v>0</v>
      </c>
      <c r="F319" s="148">
        <v>0</v>
      </c>
      <c r="G319" s="148">
        <v>0</v>
      </c>
      <c r="H319" s="148">
        <v>0</v>
      </c>
      <c r="I319" s="148">
        <v>0</v>
      </c>
      <c r="J319" s="148">
        <v>0</v>
      </c>
      <c r="K319" s="148">
        <v>0</v>
      </c>
      <c r="L319" s="148">
        <v>0</v>
      </c>
      <c r="M319" s="512"/>
      <c r="N319" s="527" t="s">
        <v>128</v>
      </c>
      <c r="O319" s="733">
        <v>0</v>
      </c>
      <c r="P319" s="734">
        <v>0</v>
      </c>
      <c r="Q319" s="734">
        <v>0</v>
      </c>
      <c r="R319" s="734">
        <v>1</v>
      </c>
      <c r="S319" s="734">
        <v>1</v>
      </c>
      <c r="T319" s="734">
        <v>0</v>
      </c>
      <c r="U319" s="734">
        <v>0</v>
      </c>
      <c r="V319" s="734">
        <v>0</v>
      </c>
      <c r="W319" s="734">
        <v>0</v>
      </c>
      <c r="X319" s="734">
        <v>0</v>
      </c>
      <c r="Y319" s="734">
        <v>0</v>
      </c>
      <c r="Z319" s="734">
        <v>0</v>
      </c>
      <c r="AA319" s="734">
        <v>0</v>
      </c>
      <c r="AB319" s="734">
        <v>0</v>
      </c>
      <c r="AC319" s="149">
        <v>25.6</v>
      </c>
      <c r="AD319" s="149" t="s">
        <v>24</v>
      </c>
      <c r="AE319" s="148">
        <v>0</v>
      </c>
      <c r="AF319" s="149">
        <v>0</v>
      </c>
      <c r="AG319" s="148">
        <v>0</v>
      </c>
      <c r="AH319" s="149">
        <v>0</v>
      </c>
      <c r="AI319" s="148">
        <v>0</v>
      </c>
      <c r="AJ319" s="501">
        <v>0</v>
      </c>
    </row>
    <row r="320" spans="1:52" x14ac:dyDescent="0.2">
      <c r="A320" s="154" t="s">
        <v>129</v>
      </c>
      <c r="B320" s="500">
        <v>2</v>
      </c>
      <c r="C320" s="148">
        <v>0</v>
      </c>
      <c r="D320" s="148">
        <v>2</v>
      </c>
      <c r="E320" s="148">
        <v>0</v>
      </c>
      <c r="F320" s="148">
        <v>0</v>
      </c>
      <c r="G320" s="148">
        <v>0</v>
      </c>
      <c r="H320" s="148">
        <v>0</v>
      </c>
      <c r="I320" s="148">
        <v>0</v>
      </c>
      <c r="J320" s="148">
        <v>0</v>
      </c>
      <c r="K320" s="148">
        <v>0</v>
      </c>
      <c r="L320" s="148">
        <v>0</v>
      </c>
      <c r="M320" s="512"/>
      <c r="N320" s="527" t="s">
        <v>129</v>
      </c>
      <c r="O320" s="733">
        <v>0</v>
      </c>
      <c r="P320" s="734">
        <v>0</v>
      </c>
      <c r="Q320" s="734">
        <v>0</v>
      </c>
      <c r="R320" s="734">
        <v>1</v>
      </c>
      <c r="S320" s="734">
        <v>0</v>
      </c>
      <c r="T320" s="734">
        <v>1</v>
      </c>
      <c r="U320" s="734">
        <v>0</v>
      </c>
      <c r="V320" s="734">
        <v>0</v>
      </c>
      <c r="W320" s="734">
        <v>0</v>
      </c>
      <c r="X320" s="734">
        <v>0</v>
      </c>
      <c r="Y320" s="734">
        <v>0</v>
      </c>
      <c r="Z320" s="734">
        <v>0</v>
      </c>
      <c r="AA320" s="734">
        <v>0</v>
      </c>
      <c r="AB320" s="734">
        <v>0</v>
      </c>
      <c r="AC320" s="149">
        <v>26.6</v>
      </c>
      <c r="AD320" s="149" t="s">
        <v>24</v>
      </c>
      <c r="AE320" s="148">
        <v>1</v>
      </c>
      <c r="AF320" s="149">
        <v>50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1</v>
      </c>
      <c r="R322" s="734">
        <v>0</v>
      </c>
      <c r="S322" s="734">
        <v>0</v>
      </c>
      <c r="T322" s="734">
        <v>0</v>
      </c>
      <c r="U322" s="734">
        <v>0</v>
      </c>
      <c r="V322" s="734">
        <v>0</v>
      </c>
      <c r="W322" s="734">
        <v>0</v>
      </c>
      <c r="X322" s="734">
        <v>0</v>
      </c>
      <c r="Y322" s="734">
        <v>0</v>
      </c>
      <c r="Z322" s="734">
        <v>0</v>
      </c>
      <c r="AA322" s="734">
        <v>0</v>
      </c>
      <c r="AB322" s="734">
        <v>0</v>
      </c>
      <c r="AC322" s="149">
        <v>18.7</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287</v>
      </c>
      <c r="C325" s="451">
        <v>15</v>
      </c>
      <c r="D325" s="451">
        <v>244</v>
      </c>
      <c r="E325" s="451">
        <v>0</v>
      </c>
      <c r="F325" s="451">
        <v>26</v>
      </c>
      <c r="G325" s="451">
        <v>0</v>
      </c>
      <c r="H325" s="451">
        <v>1</v>
      </c>
      <c r="I325" s="451">
        <v>0</v>
      </c>
      <c r="J325" s="451">
        <v>0</v>
      </c>
      <c r="K325" s="451">
        <v>0</v>
      </c>
      <c r="L325" s="451">
        <v>1</v>
      </c>
      <c r="M325" s="451"/>
      <c r="N325" s="444" t="s">
        <v>389</v>
      </c>
      <c r="O325" s="451">
        <v>2</v>
      </c>
      <c r="P325" s="451">
        <v>13</v>
      </c>
      <c r="Q325" s="451">
        <v>39</v>
      </c>
      <c r="R325" s="451">
        <v>108</v>
      </c>
      <c r="S325" s="451">
        <v>84</v>
      </c>
      <c r="T325" s="451">
        <v>38</v>
      </c>
      <c r="U325" s="451">
        <v>3</v>
      </c>
      <c r="V325" s="451">
        <v>0</v>
      </c>
      <c r="W325" s="451">
        <v>0</v>
      </c>
      <c r="X325" s="451">
        <v>0</v>
      </c>
      <c r="Y325" s="451">
        <v>0</v>
      </c>
      <c r="Z325" s="451">
        <v>0</v>
      </c>
      <c r="AA325" s="451">
        <v>0</v>
      </c>
      <c r="AB325" s="451">
        <v>0</v>
      </c>
      <c r="AC325" s="466">
        <v>24.2</v>
      </c>
      <c r="AD325" s="466">
        <v>30</v>
      </c>
      <c r="AE325" s="451">
        <v>41</v>
      </c>
      <c r="AF325" s="466">
        <v>14.285714285714285</v>
      </c>
      <c r="AG325" s="451">
        <v>3</v>
      </c>
      <c r="AH325" s="466">
        <v>1.0452961672473868</v>
      </c>
      <c r="AI325" s="451">
        <v>0</v>
      </c>
      <c r="AJ325" s="467">
        <v>0</v>
      </c>
    </row>
    <row r="326" spans="1:36" x14ac:dyDescent="0.2">
      <c r="A326" s="154" t="s">
        <v>390</v>
      </c>
      <c r="B326" s="453">
        <v>317</v>
      </c>
      <c r="C326" s="146">
        <v>16</v>
      </c>
      <c r="D326" s="146">
        <v>268</v>
      </c>
      <c r="E326" s="146">
        <v>0</v>
      </c>
      <c r="F326" s="146">
        <v>31</v>
      </c>
      <c r="G326" s="146">
        <v>0</v>
      </c>
      <c r="H326" s="146">
        <v>1</v>
      </c>
      <c r="I326" s="146">
        <v>0</v>
      </c>
      <c r="J326" s="146">
        <v>0</v>
      </c>
      <c r="K326" s="146">
        <v>0</v>
      </c>
      <c r="L326" s="146">
        <v>1</v>
      </c>
      <c r="M326" s="146"/>
      <c r="N326" s="445" t="s">
        <v>390</v>
      </c>
      <c r="O326" s="146">
        <v>2</v>
      </c>
      <c r="P326" s="146">
        <v>14</v>
      </c>
      <c r="Q326" s="146">
        <v>40</v>
      </c>
      <c r="R326" s="146">
        <v>119</v>
      </c>
      <c r="S326" s="146">
        <v>95</v>
      </c>
      <c r="T326" s="146">
        <v>43</v>
      </c>
      <c r="U326" s="146">
        <v>4</v>
      </c>
      <c r="V326" s="146">
        <v>0</v>
      </c>
      <c r="W326" s="146">
        <v>0</v>
      </c>
      <c r="X326" s="146">
        <v>0</v>
      </c>
      <c r="Y326" s="146">
        <v>0</v>
      </c>
      <c r="Z326" s="146">
        <v>0</v>
      </c>
      <c r="AA326" s="146">
        <v>0</v>
      </c>
      <c r="AB326" s="146">
        <v>0</v>
      </c>
      <c r="AC326" s="147">
        <v>24.4</v>
      </c>
      <c r="AD326" s="147">
        <v>30</v>
      </c>
      <c r="AE326" s="146">
        <v>47</v>
      </c>
      <c r="AF326" s="147">
        <v>14.826498422712934</v>
      </c>
      <c r="AG326" s="146">
        <v>4</v>
      </c>
      <c r="AH326" s="147">
        <v>1.2618296529968454</v>
      </c>
      <c r="AI326" s="146">
        <v>0</v>
      </c>
      <c r="AJ326" s="468">
        <v>0</v>
      </c>
    </row>
    <row r="327" spans="1:36" x14ac:dyDescent="0.2">
      <c r="A327" s="154" t="s">
        <v>391</v>
      </c>
      <c r="B327" s="453">
        <v>324</v>
      </c>
      <c r="C327" s="146">
        <v>16</v>
      </c>
      <c r="D327" s="146">
        <v>275</v>
      </c>
      <c r="E327" s="146">
        <v>0</v>
      </c>
      <c r="F327" s="146">
        <v>31</v>
      </c>
      <c r="G327" s="146">
        <v>0</v>
      </c>
      <c r="H327" s="146">
        <v>1</v>
      </c>
      <c r="I327" s="146">
        <v>0</v>
      </c>
      <c r="J327" s="146">
        <v>0</v>
      </c>
      <c r="K327" s="146">
        <v>0</v>
      </c>
      <c r="L327" s="146">
        <v>1</v>
      </c>
      <c r="M327" s="146"/>
      <c r="N327" s="445" t="s">
        <v>391</v>
      </c>
      <c r="O327" s="146">
        <v>2</v>
      </c>
      <c r="P327" s="146">
        <v>14</v>
      </c>
      <c r="Q327" s="146">
        <v>41</v>
      </c>
      <c r="R327" s="146">
        <v>122</v>
      </c>
      <c r="S327" s="146">
        <v>97</v>
      </c>
      <c r="T327" s="146">
        <v>44</v>
      </c>
      <c r="U327" s="146">
        <v>4</v>
      </c>
      <c r="V327" s="146">
        <v>0</v>
      </c>
      <c r="W327" s="146">
        <v>0</v>
      </c>
      <c r="X327" s="146">
        <v>0</v>
      </c>
      <c r="Y327" s="146">
        <v>0</v>
      </c>
      <c r="Z327" s="146">
        <v>0</v>
      </c>
      <c r="AA327" s="146">
        <v>0</v>
      </c>
      <c r="AB327" s="146">
        <v>0</v>
      </c>
      <c r="AC327" s="147">
        <v>24.4</v>
      </c>
      <c r="AD327" s="147">
        <v>30</v>
      </c>
      <c r="AE327" s="146">
        <v>48</v>
      </c>
      <c r="AF327" s="147">
        <v>14.814814814814813</v>
      </c>
      <c r="AG327" s="146">
        <v>4</v>
      </c>
      <c r="AH327" s="147">
        <v>1.2345679012345678</v>
      </c>
      <c r="AI327" s="146">
        <v>0</v>
      </c>
      <c r="AJ327" s="468">
        <v>0</v>
      </c>
    </row>
    <row r="328" spans="1:36" x14ac:dyDescent="0.2">
      <c r="A328" s="154" t="s">
        <v>392</v>
      </c>
      <c r="B328" s="455">
        <v>336</v>
      </c>
      <c r="C328" s="456">
        <v>17</v>
      </c>
      <c r="D328" s="456">
        <v>282</v>
      </c>
      <c r="E328" s="456">
        <v>0</v>
      </c>
      <c r="F328" s="456">
        <v>34</v>
      </c>
      <c r="G328" s="456">
        <v>1</v>
      </c>
      <c r="H328" s="456">
        <v>1</v>
      </c>
      <c r="I328" s="456">
        <v>0</v>
      </c>
      <c r="J328" s="456">
        <v>0</v>
      </c>
      <c r="K328" s="456">
        <v>0</v>
      </c>
      <c r="L328" s="456">
        <v>1</v>
      </c>
      <c r="M328" s="456"/>
      <c r="N328" s="446" t="s">
        <v>392</v>
      </c>
      <c r="O328" s="456">
        <v>2</v>
      </c>
      <c r="P328" s="456">
        <v>15</v>
      </c>
      <c r="Q328" s="456">
        <v>43</v>
      </c>
      <c r="R328" s="456">
        <v>126</v>
      </c>
      <c r="S328" s="456">
        <v>99</v>
      </c>
      <c r="T328" s="456">
        <v>44</v>
      </c>
      <c r="U328" s="456">
        <v>7</v>
      </c>
      <c r="V328" s="456">
        <v>0</v>
      </c>
      <c r="W328" s="456">
        <v>0</v>
      </c>
      <c r="X328" s="456">
        <v>0</v>
      </c>
      <c r="Y328" s="456">
        <v>0</v>
      </c>
      <c r="Z328" s="456">
        <v>0</v>
      </c>
      <c r="AA328" s="456">
        <v>0</v>
      </c>
      <c r="AB328" s="456">
        <v>0</v>
      </c>
      <c r="AC328" s="469">
        <v>24.4</v>
      </c>
      <c r="AD328" s="469">
        <v>30</v>
      </c>
      <c r="AE328" s="456">
        <v>51</v>
      </c>
      <c r="AF328" s="469">
        <v>15.178571428571427</v>
      </c>
      <c r="AG328" s="456">
        <v>7</v>
      </c>
      <c r="AH328" s="469">
        <v>2.083333333333333</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45975</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492</v>
      </c>
      <c r="AF334" s="144" t="s">
        <v>492</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1</v>
      </c>
      <c r="S336" s="732">
        <v>0</v>
      </c>
      <c r="T336" s="732">
        <v>0</v>
      </c>
      <c r="U336" s="732">
        <v>0</v>
      </c>
      <c r="V336" s="732">
        <v>0</v>
      </c>
      <c r="W336" s="732">
        <v>0</v>
      </c>
      <c r="X336" s="732">
        <v>0</v>
      </c>
      <c r="Y336" s="732">
        <v>0</v>
      </c>
      <c r="Z336" s="732">
        <v>0</v>
      </c>
      <c r="AA336" s="732">
        <v>0</v>
      </c>
      <c r="AB336" s="732">
        <v>0</v>
      </c>
      <c r="AC336" s="498">
        <v>24.1</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1</v>
      </c>
      <c r="S338" s="734">
        <v>0</v>
      </c>
      <c r="T338" s="734">
        <v>0</v>
      </c>
      <c r="U338" s="734">
        <v>0</v>
      </c>
      <c r="V338" s="734">
        <v>0</v>
      </c>
      <c r="W338" s="734">
        <v>0</v>
      </c>
      <c r="X338" s="734">
        <v>0</v>
      </c>
      <c r="Y338" s="734">
        <v>0</v>
      </c>
      <c r="Z338" s="734">
        <v>0</v>
      </c>
      <c r="AA338" s="734">
        <v>0</v>
      </c>
      <c r="AB338" s="734">
        <v>0</v>
      </c>
      <c r="AC338" s="149">
        <v>21.3</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1</v>
      </c>
      <c r="S339" s="734">
        <v>0</v>
      </c>
      <c r="T339" s="734">
        <v>0</v>
      </c>
      <c r="U339" s="734">
        <v>0</v>
      </c>
      <c r="V339" s="734">
        <v>0</v>
      </c>
      <c r="W339" s="734">
        <v>0</v>
      </c>
      <c r="X339" s="734">
        <v>0</v>
      </c>
      <c r="Y339" s="734">
        <v>0</v>
      </c>
      <c r="Z339" s="734">
        <v>0</v>
      </c>
      <c r="AA339" s="734">
        <v>0</v>
      </c>
      <c r="AB339" s="734">
        <v>0</v>
      </c>
      <c r="AC339" s="149">
        <v>21.6</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1</v>
      </c>
      <c r="S344" s="734">
        <v>0</v>
      </c>
      <c r="T344" s="734">
        <v>0</v>
      </c>
      <c r="U344" s="734">
        <v>0</v>
      </c>
      <c r="V344" s="734">
        <v>0</v>
      </c>
      <c r="W344" s="734">
        <v>0</v>
      </c>
      <c r="X344" s="734">
        <v>0</v>
      </c>
      <c r="Y344" s="734">
        <v>0</v>
      </c>
      <c r="Z344" s="734">
        <v>0</v>
      </c>
      <c r="AA344" s="734">
        <v>0</v>
      </c>
      <c r="AB344" s="734">
        <v>0</v>
      </c>
      <c r="AC344" s="149">
        <v>21.5</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1</v>
      </c>
      <c r="U350" s="734">
        <v>0</v>
      </c>
      <c r="V350" s="734">
        <v>0</v>
      </c>
      <c r="W350" s="734">
        <v>0</v>
      </c>
      <c r="X350" s="734">
        <v>0</v>
      </c>
      <c r="Y350" s="734">
        <v>0</v>
      </c>
      <c r="Z350" s="734">
        <v>0</v>
      </c>
      <c r="AA350" s="734">
        <v>0</v>
      </c>
      <c r="AB350" s="734">
        <v>0</v>
      </c>
      <c r="AC350" s="149">
        <v>33.6</v>
      </c>
      <c r="AD350" s="149" t="s">
        <v>24</v>
      </c>
      <c r="AE350" s="148">
        <v>1</v>
      </c>
      <c r="AF350" s="149">
        <v>100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1</v>
      </c>
      <c r="R355" s="734">
        <v>0</v>
      </c>
      <c r="S355" s="734">
        <v>0</v>
      </c>
      <c r="T355" s="734">
        <v>0</v>
      </c>
      <c r="U355" s="734">
        <v>0</v>
      </c>
      <c r="V355" s="734">
        <v>0</v>
      </c>
      <c r="W355" s="734">
        <v>0</v>
      </c>
      <c r="X355" s="734">
        <v>0</v>
      </c>
      <c r="Y355" s="734">
        <v>0</v>
      </c>
      <c r="Z355" s="734">
        <v>0</v>
      </c>
      <c r="AA355" s="734">
        <v>0</v>
      </c>
      <c r="AB355" s="734">
        <v>0</v>
      </c>
      <c r="AC355" s="149">
        <v>16</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1</v>
      </c>
      <c r="C357" s="148">
        <v>0</v>
      </c>
      <c r="D357" s="148">
        <v>1</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0</v>
      </c>
      <c r="V357" s="734">
        <v>0</v>
      </c>
      <c r="W357" s="734">
        <v>0</v>
      </c>
      <c r="X357" s="734">
        <v>0</v>
      </c>
      <c r="Y357" s="734">
        <v>0</v>
      </c>
      <c r="Z357" s="734">
        <v>0</v>
      </c>
      <c r="AA357" s="734">
        <v>0</v>
      </c>
      <c r="AB357" s="734">
        <v>0</v>
      </c>
      <c r="AC357" s="149">
        <v>30.4</v>
      </c>
      <c r="AD357" s="149" t="s">
        <v>24</v>
      </c>
      <c r="AE357" s="148">
        <v>1</v>
      </c>
      <c r="AF357" s="149">
        <v>100</v>
      </c>
      <c r="AG357" s="148">
        <v>0</v>
      </c>
      <c r="AH357" s="149">
        <v>0</v>
      </c>
      <c r="AI357" s="148">
        <v>0</v>
      </c>
      <c r="AJ357" s="501">
        <v>0</v>
      </c>
    </row>
    <row r="358" spans="1:36" x14ac:dyDescent="0.2">
      <c r="A358" s="154" t="s">
        <v>75</v>
      </c>
      <c r="B358" s="500">
        <v>1</v>
      </c>
      <c r="C358" s="148">
        <v>0</v>
      </c>
      <c r="D358" s="148">
        <v>1</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1</v>
      </c>
      <c r="T358" s="734">
        <v>0</v>
      </c>
      <c r="U358" s="734">
        <v>0</v>
      </c>
      <c r="V358" s="734">
        <v>0</v>
      </c>
      <c r="W358" s="734">
        <v>0</v>
      </c>
      <c r="X358" s="734">
        <v>0</v>
      </c>
      <c r="Y358" s="734">
        <v>0</v>
      </c>
      <c r="Z358" s="734">
        <v>0</v>
      </c>
      <c r="AA358" s="734">
        <v>0</v>
      </c>
      <c r="AB358" s="734">
        <v>0</v>
      </c>
      <c r="AC358" s="149">
        <v>28.3</v>
      </c>
      <c r="AD358" s="149" t="s">
        <v>24</v>
      </c>
      <c r="AE358" s="148">
        <v>0</v>
      </c>
      <c r="AF358" s="149">
        <v>0</v>
      </c>
      <c r="AG358" s="148">
        <v>0</v>
      </c>
      <c r="AH358" s="149">
        <v>0</v>
      </c>
      <c r="AI358" s="148">
        <v>0</v>
      </c>
      <c r="AJ358" s="501">
        <v>0</v>
      </c>
    </row>
    <row r="359" spans="1:36" ht="13.5" thickBot="1" x14ac:dyDescent="0.25">
      <c r="A359" s="154" t="s">
        <v>77</v>
      </c>
      <c r="B359" s="502">
        <v>1</v>
      </c>
      <c r="C359" s="152">
        <v>0</v>
      </c>
      <c r="D359" s="152">
        <v>1</v>
      </c>
      <c r="E359" s="152">
        <v>0</v>
      </c>
      <c r="F359" s="152">
        <v>0</v>
      </c>
      <c r="G359" s="152">
        <v>0</v>
      </c>
      <c r="H359" s="152">
        <v>0</v>
      </c>
      <c r="I359" s="152">
        <v>0</v>
      </c>
      <c r="J359" s="152">
        <v>0</v>
      </c>
      <c r="K359" s="152">
        <v>0</v>
      </c>
      <c r="L359" s="152">
        <v>0</v>
      </c>
      <c r="M359" s="477"/>
      <c r="N359" s="445" t="s">
        <v>77</v>
      </c>
      <c r="O359" s="735">
        <v>0</v>
      </c>
      <c r="P359" s="736">
        <v>0</v>
      </c>
      <c r="Q359" s="736">
        <v>0</v>
      </c>
      <c r="R359" s="736">
        <v>1</v>
      </c>
      <c r="S359" s="736">
        <v>0</v>
      </c>
      <c r="T359" s="736">
        <v>0</v>
      </c>
      <c r="U359" s="736">
        <v>0</v>
      </c>
      <c r="V359" s="736">
        <v>0</v>
      </c>
      <c r="W359" s="736">
        <v>0</v>
      </c>
      <c r="X359" s="736">
        <v>0</v>
      </c>
      <c r="Y359" s="736">
        <v>0</v>
      </c>
      <c r="Z359" s="736">
        <v>0</v>
      </c>
      <c r="AA359" s="736">
        <v>0</v>
      </c>
      <c r="AB359" s="736">
        <v>0</v>
      </c>
      <c r="AC359" s="737">
        <v>20.9</v>
      </c>
      <c r="AD359" s="153" t="s">
        <v>24</v>
      </c>
      <c r="AE359" s="152">
        <v>0</v>
      </c>
      <c r="AF359" s="153">
        <v>0</v>
      </c>
      <c r="AG359" s="152">
        <v>0</v>
      </c>
      <c r="AH359" s="153">
        <v>0</v>
      </c>
      <c r="AI359" s="152">
        <v>0</v>
      </c>
      <c r="AJ359" s="503">
        <v>0</v>
      </c>
    </row>
    <row r="360" spans="1:36" x14ac:dyDescent="0.2">
      <c r="A360" s="154" t="s">
        <v>48</v>
      </c>
      <c r="B360" s="500">
        <v>1</v>
      </c>
      <c r="C360" s="148">
        <v>0</v>
      </c>
      <c r="D360" s="148">
        <v>1</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1</v>
      </c>
      <c r="T360" s="739">
        <v>0</v>
      </c>
      <c r="U360" s="739">
        <v>0</v>
      </c>
      <c r="V360" s="739">
        <v>0</v>
      </c>
      <c r="W360" s="739">
        <v>0</v>
      </c>
      <c r="X360" s="739">
        <v>0</v>
      </c>
      <c r="Y360" s="739">
        <v>0</v>
      </c>
      <c r="Z360" s="739">
        <v>0</v>
      </c>
      <c r="AA360" s="739">
        <v>0</v>
      </c>
      <c r="AB360" s="739">
        <v>0</v>
      </c>
      <c r="AC360" s="151">
        <v>27.3</v>
      </c>
      <c r="AD360" s="149" t="s">
        <v>24</v>
      </c>
      <c r="AE360" s="148">
        <v>0</v>
      </c>
      <c r="AF360" s="149">
        <v>0</v>
      </c>
      <c r="AG360" s="148">
        <v>0</v>
      </c>
      <c r="AH360" s="149">
        <v>0</v>
      </c>
      <c r="AI360" s="148">
        <v>0</v>
      </c>
      <c r="AJ360" s="501">
        <v>0</v>
      </c>
    </row>
    <row r="361" spans="1:36" x14ac:dyDescent="0.2">
      <c r="A361" s="154" t="s">
        <v>79</v>
      </c>
      <c r="B361" s="500">
        <v>3</v>
      </c>
      <c r="C361" s="148">
        <v>0</v>
      </c>
      <c r="D361" s="148">
        <v>3</v>
      </c>
      <c r="E361" s="148">
        <v>0</v>
      </c>
      <c r="F361" s="148">
        <v>0</v>
      </c>
      <c r="G361" s="148">
        <v>0</v>
      </c>
      <c r="H361" s="148">
        <v>0</v>
      </c>
      <c r="I361" s="148">
        <v>0</v>
      </c>
      <c r="J361" s="148">
        <v>0</v>
      </c>
      <c r="K361" s="148">
        <v>0</v>
      </c>
      <c r="L361" s="148">
        <v>0</v>
      </c>
      <c r="M361" s="476"/>
      <c r="N361" s="445" t="s">
        <v>79</v>
      </c>
      <c r="O361" s="733">
        <v>0</v>
      </c>
      <c r="P361" s="734">
        <v>0</v>
      </c>
      <c r="Q361" s="734">
        <v>1</v>
      </c>
      <c r="R361" s="734">
        <v>1</v>
      </c>
      <c r="S361" s="734">
        <v>1</v>
      </c>
      <c r="T361" s="734">
        <v>0</v>
      </c>
      <c r="U361" s="734">
        <v>0</v>
      </c>
      <c r="V361" s="734">
        <v>0</v>
      </c>
      <c r="W361" s="734">
        <v>0</v>
      </c>
      <c r="X361" s="734">
        <v>0</v>
      </c>
      <c r="Y361" s="734">
        <v>0</v>
      </c>
      <c r="Z361" s="734">
        <v>0</v>
      </c>
      <c r="AA361" s="734">
        <v>0</v>
      </c>
      <c r="AB361" s="734">
        <v>0</v>
      </c>
      <c r="AC361" s="149">
        <v>22.3</v>
      </c>
      <c r="AD361" s="149" t="s">
        <v>24</v>
      </c>
      <c r="AE361" s="148">
        <v>0</v>
      </c>
      <c r="AF361" s="149">
        <v>0</v>
      </c>
      <c r="AG361" s="148">
        <v>0</v>
      </c>
      <c r="AH361" s="149">
        <v>0</v>
      </c>
      <c r="AI361" s="148">
        <v>0</v>
      </c>
      <c r="AJ361" s="501">
        <v>0</v>
      </c>
    </row>
    <row r="362" spans="1:36" x14ac:dyDescent="0.2">
      <c r="A362" s="154" t="s">
        <v>80</v>
      </c>
      <c r="B362" s="500">
        <v>2</v>
      </c>
      <c r="C362" s="148">
        <v>0</v>
      </c>
      <c r="D362" s="148">
        <v>2</v>
      </c>
      <c r="E362" s="148">
        <v>0</v>
      </c>
      <c r="F362" s="148">
        <v>0</v>
      </c>
      <c r="G362" s="148">
        <v>0</v>
      </c>
      <c r="H362" s="148">
        <v>0</v>
      </c>
      <c r="I362" s="148">
        <v>0</v>
      </c>
      <c r="J362" s="148">
        <v>0</v>
      </c>
      <c r="K362" s="148">
        <v>0</v>
      </c>
      <c r="L362" s="148">
        <v>0</v>
      </c>
      <c r="M362" s="476"/>
      <c r="N362" s="445" t="s">
        <v>80</v>
      </c>
      <c r="O362" s="733">
        <v>0</v>
      </c>
      <c r="P362" s="734">
        <v>0</v>
      </c>
      <c r="Q362" s="734">
        <v>0</v>
      </c>
      <c r="R362" s="734">
        <v>2</v>
      </c>
      <c r="S362" s="734">
        <v>0</v>
      </c>
      <c r="T362" s="734">
        <v>0</v>
      </c>
      <c r="U362" s="734">
        <v>0</v>
      </c>
      <c r="V362" s="734">
        <v>0</v>
      </c>
      <c r="W362" s="734">
        <v>0</v>
      </c>
      <c r="X362" s="734">
        <v>0</v>
      </c>
      <c r="Y362" s="734">
        <v>0</v>
      </c>
      <c r="Z362" s="734">
        <v>0</v>
      </c>
      <c r="AA362" s="734">
        <v>0</v>
      </c>
      <c r="AB362" s="734">
        <v>0</v>
      </c>
      <c r="AC362" s="149">
        <v>21.5</v>
      </c>
      <c r="AD362" s="149" t="s">
        <v>24</v>
      </c>
      <c r="AE362" s="148">
        <v>0</v>
      </c>
      <c r="AF362" s="149">
        <v>0</v>
      </c>
      <c r="AG362" s="148">
        <v>0</v>
      </c>
      <c r="AH362" s="149">
        <v>0</v>
      </c>
      <c r="AI362" s="148">
        <v>0</v>
      </c>
      <c r="AJ362" s="501">
        <v>0</v>
      </c>
    </row>
    <row r="363" spans="1:36" ht="13.5" thickBot="1" x14ac:dyDescent="0.25">
      <c r="A363" s="154" t="s">
        <v>81</v>
      </c>
      <c r="B363" s="502">
        <v>2</v>
      </c>
      <c r="C363" s="152">
        <v>0</v>
      </c>
      <c r="D363" s="152">
        <v>2</v>
      </c>
      <c r="E363" s="152">
        <v>0</v>
      </c>
      <c r="F363" s="152">
        <v>0</v>
      </c>
      <c r="G363" s="152">
        <v>0</v>
      </c>
      <c r="H363" s="152">
        <v>0</v>
      </c>
      <c r="I363" s="152">
        <v>0</v>
      </c>
      <c r="J363" s="152">
        <v>0</v>
      </c>
      <c r="K363" s="152">
        <v>0</v>
      </c>
      <c r="L363" s="152">
        <v>0</v>
      </c>
      <c r="M363" s="477"/>
      <c r="N363" s="445" t="s">
        <v>81</v>
      </c>
      <c r="O363" s="735">
        <v>0</v>
      </c>
      <c r="P363" s="736">
        <v>0</v>
      </c>
      <c r="Q363" s="736">
        <v>0</v>
      </c>
      <c r="R363" s="736">
        <v>1</v>
      </c>
      <c r="S363" s="736">
        <v>1</v>
      </c>
      <c r="T363" s="736">
        <v>0</v>
      </c>
      <c r="U363" s="736">
        <v>0</v>
      </c>
      <c r="V363" s="736">
        <v>0</v>
      </c>
      <c r="W363" s="736">
        <v>0</v>
      </c>
      <c r="X363" s="736">
        <v>0</v>
      </c>
      <c r="Y363" s="736">
        <v>0</v>
      </c>
      <c r="Z363" s="736">
        <v>0</v>
      </c>
      <c r="AA363" s="736">
        <v>0</v>
      </c>
      <c r="AB363" s="736">
        <v>0</v>
      </c>
      <c r="AC363" s="153">
        <v>24.8</v>
      </c>
      <c r="AD363" s="153" t="s">
        <v>24</v>
      </c>
      <c r="AE363" s="152">
        <v>0</v>
      </c>
      <c r="AF363" s="153">
        <v>0</v>
      </c>
      <c r="AG363" s="152">
        <v>0</v>
      </c>
      <c r="AH363" s="153">
        <v>0</v>
      </c>
      <c r="AI363" s="152">
        <v>0</v>
      </c>
      <c r="AJ363" s="503">
        <v>0</v>
      </c>
    </row>
    <row r="364" spans="1:36" x14ac:dyDescent="0.2">
      <c r="A364" s="154" t="s">
        <v>50</v>
      </c>
      <c r="B364" s="504">
        <v>4</v>
      </c>
      <c r="C364" s="150">
        <v>0</v>
      </c>
      <c r="D364" s="150">
        <v>4</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3</v>
      </c>
      <c r="T364" s="739">
        <v>1</v>
      </c>
      <c r="U364" s="739">
        <v>0</v>
      </c>
      <c r="V364" s="739">
        <v>0</v>
      </c>
      <c r="W364" s="739">
        <v>0</v>
      </c>
      <c r="X364" s="739">
        <v>0</v>
      </c>
      <c r="Y364" s="739">
        <v>0</v>
      </c>
      <c r="Z364" s="739">
        <v>0</v>
      </c>
      <c r="AA364" s="739">
        <v>0</v>
      </c>
      <c r="AB364" s="739">
        <v>0</v>
      </c>
      <c r="AC364" s="151">
        <v>29.2</v>
      </c>
      <c r="AD364" s="151" t="s">
        <v>24</v>
      </c>
      <c r="AE364" s="150">
        <v>1</v>
      </c>
      <c r="AF364" s="151">
        <v>25</v>
      </c>
      <c r="AG364" s="150">
        <v>0</v>
      </c>
      <c r="AH364" s="151">
        <v>0</v>
      </c>
      <c r="AI364" s="150">
        <v>0</v>
      </c>
      <c r="AJ364" s="505">
        <v>0</v>
      </c>
    </row>
    <row r="365" spans="1:36" x14ac:dyDescent="0.2">
      <c r="A365" s="154" t="s">
        <v>82</v>
      </c>
      <c r="B365" s="500">
        <v>4</v>
      </c>
      <c r="C365" s="148">
        <v>0</v>
      </c>
      <c r="D365" s="148">
        <v>3</v>
      </c>
      <c r="E365" s="148">
        <v>0</v>
      </c>
      <c r="F365" s="148">
        <v>1</v>
      </c>
      <c r="G365" s="148">
        <v>0</v>
      </c>
      <c r="H365" s="148">
        <v>0</v>
      </c>
      <c r="I365" s="148">
        <v>0</v>
      </c>
      <c r="J365" s="148">
        <v>0</v>
      </c>
      <c r="K365" s="148">
        <v>0</v>
      </c>
      <c r="L365" s="148">
        <v>0</v>
      </c>
      <c r="M365" s="476"/>
      <c r="N365" s="445" t="s">
        <v>82</v>
      </c>
      <c r="O365" s="733">
        <v>0</v>
      </c>
      <c r="P365" s="734">
        <v>0</v>
      </c>
      <c r="Q365" s="734">
        <v>1</v>
      </c>
      <c r="R365" s="734">
        <v>3</v>
      </c>
      <c r="S365" s="734">
        <v>0</v>
      </c>
      <c r="T365" s="734">
        <v>0</v>
      </c>
      <c r="U365" s="734">
        <v>0</v>
      </c>
      <c r="V365" s="734">
        <v>0</v>
      </c>
      <c r="W365" s="734">
        <v>0</v>
      </c>
      <c r="X365" s="734">
        <v>0</v>
      </c>
      <c r="Y365" s="734">
        <v>0</v>
      </c>
      <c r="Z365" s="734">
        <v>0</v>
      </c>
      <c r="AA365" s="734">
        <v>0</v>
      </c>
      <c r="AB365" s="734">
        <v>0</v>
      </c>
      <c r="AC365" s="149">
        <v>21.8</v>
      </c>
      <c r="AD365" s="149" t="s">
        <v>24</v>
      </c>
      <c r="AE365" s="148">
        <v>0</v>
      </c>
      <c r="AF365" s="149">
        <v>0</v>
      </c>
      <c r="AG365" s="148">
        <v>0</v>
      </c>
      <c r="AH365" s="149">
        <v>0</v>
      </c>
      <c r="AI365" s="148">
        <v>0</v>
      </c>
      <c r="AJ365" s="501">
        <v>0</v>
      </c>
    </row>
    <row r="366" spans="1:36" x14ac:dyDescent="0.2">
      <c r="A366" s="154" t="s">
        <v>83</v>
      </c>
      <c r="B366" s="500">
        <v>7</v>
      </c>
      <c r="C366" s="148">
        <v>0</v>
      </c>
      <c r="D366" s="148">
        <v>7</v>
      </c>
      <c r="E366" s="148">
        <v>0</v>
      </c>
      <c r="F366" s="148">
        <v>0</v>
      </c>
      <c r="G366" s="148">
        <v>0</v>
      </c>
      <c r="H366" s="148">
        <v>0</v>
      </c>
      <c r="I366" s="148">
        <v>0</v>
      </c>
      <c r="J366" s="148">
        <v>0</v>
      </c>
      <c r="K366" s="148">
        <v>0</v>
      </c>
      <c r="L366" s="148">
        <v>0</v>
      </c>
      <c r="M366" s="476"/>
      <c r="N366" s="445" t="s">
        <v>83</v>
      </c>
      <c r="O366" s="733">
        <v>0</v>
      </c>
      <c r="P366" s="734">
        <v>0</v>
      </c>
      <c r="Q366" s="734">
        <v>0</v>
      </c>
      <c r="R366" s="734">
        <v>2</v>
      </c>
      <c r="S366" s="734">
        <v>2</v>
      </c>
      <c r="T366" s="734">
        <v>2</v>
      </c>
      <c r="U366" s="734">
        <v>1</v>
      </c>
      <c r="V366" s="734">
        <v>0</v>
      </c>
      <c r="W366" s="734">
        <v>0</v>
      </c>
      <c r="X366" s="734">
        <v>0</v>
      </c>
      <c r="Y366" s="734">
        <v>0</v>
      </c>
      <c r="Z366" s="734">
        <v>0</v>
      </c>
      <c r="AA366" s="734">
        <v>0</v>
      </c>
      <c r="AB366" s="734">
        <v>0</v>
      </c>
      <c r="AC366" s="149">
        <v>29.3</v>
      </c>
      <c r="AD366" s="149" t="s">
        <v>24</v>
      </c>
      <c r="AE366" s="148">
        <v>3</v>
      </c>
      <c r="AF366" s="149">
        <v>42.857142857142854</v>
      </c>
      <c r="AG366" s="148">
        <v>1</v>
      </c>
      <c r="AH366" s="149">
        <v>14.285714285714285</v>
      </c>
      <c r="AI366" s="148">
        <v>0</v>
      </c>
      <c r="AJ366" s="501">
        <v>0</v>
      </c>
    </row>
    <row r="367" spans="1:36" x14ac:dyDescent="0.2">
      <c r="A367" s="154" t="s">
        <v>84</v>
      </c>
      <c r="B367" s="500">
        <v>8</v>
      </c>
      <c r="C367" s="148">
        <v>0</v>
      </c>
      <c r="D367" s="148">
        <v>8</v>
      </c>
      <c r="E367" s="148">
        <v>0</v>
      </c>
      <c r="F367" s="148">
        <v>0</v>
      </c>
      <c r="G367" s="148">
        <v>0</v>
      </c>
      <c r="H367" s="148">
        <v>0</v>
      </c>
      <c r="I367" s="148">
        <v>0</v>
      </c>
      <c r="J367" s="148">
        <v>0</v>
      </c>
      <c r="K367" s="148">
        <v>0</v>
      </c>
      <c r="L367" s="148">
        <v>0</v>
      </c>
      <c r="M367" s="476"/>
      <c r="N367" s="445" t="s">
        <v>84</v>
      </c>
      <c r="O367" s="733">
        <v>0</v>
      </c>
      <c r="P367" s="734">
        <v>0</v>
      </c>
      <c r="Q367" s="734">
        <v>1</v>
      </c>
      <c r="R367" s="734">
        <v>4</v>
      </c>
      <c r="S367" s="734">
        <v>1</v>
      </c>
      <c r="T367" s="734">
        <v>1</v>
      </c>
      <c r="U367" s="734">
        <v>1</v>
      </c>
      <c r="V367" s="734">
        <v>0</v>
      </c>
      <c r="W367" s="734">
        <v>0</v>
      </c>
      <c r="X367" s="734">
        <v>0</v>
      </c>
      <c r="Y367" s="734">
        <v>0</v>
      </c>
      <c r="Z367" s="734">
        <v>0</v>
      </c>
      <c r="AA367" s="734">
        <v>0</v>
      </c>
      <c r="AB367" s="734">
        <v>0</v>
      </c>
      <c r="AC367" s="149">
        <v>24.9</v>
      </c>
      <c r="AD367" s="149" t="s">
        <v>24</v>
      </c>
      <c r="AE367" s="148">
        <v>2</v>
      </c>
      <c r="AF367" s="149">
        <v>25</v>
      </c>
      <c r="AG367" s="148">
        <v>1</v>
      </c>
      <c r="AH367" s="149">
        <v>12.5</v>
      </c>
      <c r="AI367" s="148">
        <v>0</v>
      </c>
      <c r="AJ367" s="501">
        <v>0</v>
      </c>
    </row>
    <row r="368" spans="1:36" x14ac:dyDescent="0.2">
      <c r="A368" s="154" t="s">
        <v>51</v>
      </c>
      <c r="B368" s="500">
        <v>7</v>
      </c>
      <c r="C368" s="148">
        <v>0</v>
      </c>
      <c r="D368" s="148">
        <v>6</v>
      </c>
      <c r="E368" s="148">
        <v>0</v>
      </c>
      <c r="F368" s="148">
        <v>1</v>
      </c>
      <c r="G368" s="148">
        <v>0</v>
      </c>
      <c r="H368" s="148">
        <v>0</v>
      </c>
      <c r="I368" s="148">
        <v>0</v>
      </c>
      <c r="J368" s="148">
        <v>0</v>
      </c>
      <c r="K368" s="148">
        <v>0</v>
      </c>
      <c r="L368" s="148">
        <v>0</v>
      </c>
      <c r="M368" s="476"/>
      <c r="N368" s="445" t="s">
        <v>51</v>
      </c>
      <c r="O368" s="733">
        <v>0</v>
      </c>
      <c r="P368" s="734">
        <v>0</v>
      </c>
      <c r="Q368" s="734">
        <v>0</v>
      </c>
      <c r="R368" s="734">
        <v>0</v>
      </c>
      <c r="S368" s="734">
        <v>5</v>
      </c>
      <c r="T368" s="734">
        <v>2</v>
      </c>
      <c r="U368" s="734">
        <v>0</v>
      </c>
      <c r="V368" s="734">
        <v>0</v>
      </c>
      <c r="W368" s="734">
        <v>0</v>
      </c>
      <c r="X368" s="734">
        <v>0</v>
      </c>
      <c r="Y368" s="734">
        <v>0</v>
      </c>
      <c r="Z368" s="734">
        <v>0</v>
      </c>
      <c r="AA368" s="734">
        <v>0</v>
      </c>
      <c r="AB368" s="734">
        <v>0</v>
      </c>
      <c r="AC368" s="149">
        <v>28.7</v>
      </c>
      <c r="AD368" s="149" t="s">
        <v>24</v>
      </c>
      <c r="AE368" s="148">
        <v>2</v>
      </c>
      <c r="AF368" s="149">
        <v>28.571428571428569</v>
      </c>
      <c r="AG368" s="148">
        <v>0</v>
      </c>
      <c r="AH368" s="149">
        <v>0</v>
      </c>
      <c r="AI368" s="148">
        <v>0</v>
      </c>
      <c r="AJ368" s="501">
        <v>0</v>
      </c>
    </row>
    <row r="369" spans="1:36" x14ac:dyDescent="0.2">
      <c r="A369" s="154" t="s">
        <v>85</v>
      </c>
      <c r="B369" s="500">
        <v>4</v>
      </c>
      <c r="C369" s="148">
        <v>1</v>
      </c>
      <c r="D369" s="148">
        <v>3</v>
      </c>
      <c r="E369" s="148">
        <v>0</v>
      </c>
      <c r="F369" s="148">
        <v>0</v>
      </c>
      <c r="G369" s="148">
        <v>0</v>
      </c>
      <c r="H369" s="148">
        <v>0</v>
      </c>
      <c r="I369" s="148">
        <v>0</v>
      </c>
      <c r="J369" s="148">
        <v>0</v>
      </c>
      <c r="K369" s="148">
        <v>0</v>
      </c>
      <c r="L369" s="148">
        <v>0</v>
      </c>
      <c r="M369" s="476"/>
      <c r="N369" s="445" t="s">
        <v>85</v>
      </c>
      <c r="O369" s="733">
        <v>0</v>
      </c>
      <c r="P369" s="734">
        <v>0</v>
      </c>
      <c r="Q369" s="734">
        <v>0</v>
      </c>
      <c r="R369" s="734">
        <v>3</v>
      </c>
      <c r="S369" s="734">
        <v>1</v>
      </c>
      <c r="T369" s="734">
        <v>0</v>
      </c>
      <c r="U369" s="734">
        <v>0</v>
      </c>
      <c r="V369" s="734">
        <v>0</v>
      </c>
      <c r="W369" s="734">
        <v>0</v>
      </c>
      <c r="X369" s="734">
        <v>0</v>
      </c>
      <c r="Y369" s="734">
        <v>0</v>
      </c>
      <c r="Z369" s="734">
        <v>0</v>
      </c>
      <c r="AA369" s="734">
        <v>0</v>
      </c>
      <c r="AB369" s="734">
        <v>0</v>
      </c>
      <c r="AC369" s="149">
        <v>24.5</v>
      </c>
      <c r="AD369" s="149" t="s">
        <v>24</v>
      </c>
      <c r="AE369" s="148">
        <v>0</v>
      </c>
      <c r="AF369" s="149">
        <v>0</v>
      </c>
      <c r="AG369" s="148">
        <v>0</v>
      </c>
      <c r="AH369" s="149">
        <v>0</v>
      </c>
      <c r="AI369" s="148">
        <v>0</v>
      </c>
      <c r="AJ369" s="501">
        <v>0</v>
      </c>
    </row>
    <row r="370" spans="1:36" x14ac:dyDescent="0.2">
      <c r="A370" s="154" t="s">
        <v>86</v>
      </c>
      <c r="B370" s="500">
        <v>8</v>
      </c>
      <c r="C370" s="148">
        <v>0</v>
      </c>
      <c r="D370" s="148">
        <v>8</v>
      </c>
      <c r="E370" s="148">
        <v>0</v>
      </c>
      <c r="F370" s="148">
        <v>0</v>
      </c>
      <c r="G370" s="148">
        <v>0</v>
      </c>
      <c r="H370" s="148">
        <v>0</v>
      </c>
      <c r="I370" s="148">
        <v>0</v>
      </c>
      <c r="J370" s="148">
        <v>0</v>
      </c>
      <c r="K370" s="148">
        <v>0</v>
      </c>
      <c r="L370" s="148">
        <v>0</v>
      </c>
      <c r="M370" s="476"/>
      <c r="N370" s="445" t="s">
        <v>86</v>
      </c>
      <c r="O370" s="733">
        <v>0</v>
      </c>
      <c r="P370" s="734">
        <v>0</v>
      </c>
      <c r="Q370" s="734">
        <v>1</v>
      </c>
      <c r="R370" s="734">
        <v>1</v>
      </c>
      <c r="S370" s="734">
        <v>6</v>
      </c>
      <c r="T370" s="734">
        <v>0</v>
      </c>
      <c r="U370" s="734">
        <v>0</v>
      </c>
      <c r="V370" s="734">
        <v>0</v>
      </c>
      <c r="W370" s="734">
        <v>0</v>
      </c>
      <c r="X370" s="734">
        <v>0</v>
      </c>
      <c r="Y370" s="734">
        <v>0</v>
      </c>
      <c r="Z370" s="734">
        <v>0</v>
      </c>
      <c r="AA370" s="734">
        <v>0</v>
      </c>
      <c r="AB370" s="734">
        <v>0</v>
      </c>
      <c r="AC370" s="149">
        <v>24.5</v>
      </c>
      <c r="AD370" s="149" t="s">
        <v>24</v>
      </c>
      <c r="AE370" s="148">
        <v>0</v>
      </c>
      <c r="AF370" s="149">
        <v>0</v>
      </c>
      <c r="AG370" s="148">
        <v>0</v>
      </c>
      <c r="AH370" s="149">
        <v>0</v>
      </c>
      <c r="AI370" s="148">
        <v>0</v>
      </c>
      <c r="AJ370" s="501">
        <v>0</v>
      </c>
    </row>
    <row r="371" spans="1:36" x14ac:dyDescent="0.2">
      <c r="A371" s="154" t="s">
        <v>87</v>
      </c>
      <c r="B371" s="500">
        <v>3</v>
      </c>
      <c r="C371" s="148">
        <v>0</v>
      </c>
      <c r="D371" s="148">
        <v>2</v>
      </c>
      <c r="E371" s="148">
        <v>0</v>
      </c>
      <c r="F371" s="148">
        <v>1</v>
      </c>
      <c r="G371" s="148">
        <v>0</v>
      </c>
      <c r="H371" s="148">
        <v>0</v>
      </c>
      <c r="I371" s="148">
        <v>0</v>
      </c>
      <c r="J371" s="148">
        <v>0</v>
      </c>
      <c r="K371" s="148">
        <v>0</v>
      </c>
      <c r="L371" s="148">
        <v>0</v>
      </c>
      <c r="M371" s="476"/>
      <c r="N371" s="445" t="s">
        <v>87</v>
      </c>
      <c r="O371" s="733">
        <v>1</v>
      </c>
      <c r="P371" s="734">
        <v>0</v>
      </c>
      <c r="Q371" s="734">
        <v>0</v>
      </c>
      <c r="R371" s="734">
        <v>2</v>
      </c>
      <c r="S371" s="734">
        <v>0</v>
      </c>
      <c r="T371" s="734">
        <v>0</v>
      </c>
      <c r="U371" s="734">
        <v>0</v>
      </c>
      <c r="V371" s="734">
        <v>0</v>
      </c>
      <c r="W371" s="734">
        <v>0</v>
      </c>
      <c r="X371" s="734">
        <v>0</v>
      </c>
      <c r="Y371" s="734">
        <v>0</v>
      </c>
      <c r="Z371" s="734">
        <v>0</v>
      </c>
      <c r="AA371" s="734">
        <v>0</v>
      </c>
      <c r="AB371" s="734">
        <v>0</v>
      </c>
      <c r="AC371" s="149">
        <v>17.2</v>
      </c>
      <c r="AD371" s="149" t="s">
        <v>24</v>
      </c>
      <c r="AE371" s="148">
        <v>0</v>
      </c>
      <c r="AF371" s="149">
        <v>0</v>
      </c>
      <c r="AG371" s="148">
        <v>0</v>
      </c>
      <c r="AH371" s="149">
        <v>0</v>
      </c>
      <c r="AI371" s="148">
        <v>0</v>
      </c>
      <c r="AJ371" s="501">
        <v>0</v>
      </c>
    </row>
    <row r="372" spans="1:36" x14ac:dyDescent="0.2">
      <c r="A372" s="154" t="s">
        <v>53</v>
      </c>
      <c r="B372" s="504">
        <v>10</v>
      </c>
      <c r="C372" s="150">
        <v>0</v>
      </c>
      <c r="D372" s="150">
        <v>10</v>
      </c>
      <c r="E372" s="150">
        <v>0</v>
      </c>
      <c r="F372" s="150">
        <v>0</v>
      </c>
      <c r="G372" s="150">
        <v>0</v>
      </c>
      <c r="H372" s="150">
        <v>0</v>
      </c>
      <c r="I372" s="150">
        <v>0</v>
      </c>
      <c r="J372" s="150">
        <v>0</v>
      </c>
      <c r="K372" s="150">
        <v>0</v>
      </c>
      <c r="L372" s="150">
        <v>0</v>
      </c>
      <c r="M372" s="478"/>
      <c r="N372" s="445" t="s">
        <v>53</v>
      </c>
      <c r="O372" s="733">
        <v>0</v>
      </c>
      <c r="P372" s="734">
        <v>0</v>
      </c>
      <c r="Q372" s="734">
        <v>0</v>
      </c>
      <c r="R372" s="734">
        <v>2</v>
      </c>
      <c r="S372" s="734">
        <v>5</v>
      </c>
      <c r="T372" s="734">
        <v>3</v>
      </c>
      <c r="U372" s="734">
        <v>0</v>
      </c>
      <c r="V372" s="734">
        <v>0</v>
      </c>
      <c r="W372" s="734">
        <v>0</v>
      </c>
      <c r="X372" s="734">
        <v>0</v>
      </c>
      <c r="Y372" s="734">
        <v>0</v>
      </c>
      <c r="Z372" s="734">
        <v>0</v>
      </c>
      <c r="AA372" s="734">
        <v>0</v>
      </c>
      <c r="AB372" s="734">
        <v>0</v>
      </c>
      <c r="AC372" s="151">
        <v>28.1</v>
      </c>
      <c r="AD372" s="151" t="s">
        <v>24</v>
      </c>
      <c r="AE372" s="150">
        <v>3</v>
      </c>
      <c r="AF372" s="151">
        <v>30</v>
      </c>
      <c r="AG372" s="150">
        <v>0</v>
      </c>
      <c r="AH372" s="151">
        <v>0</v>
      </c>
      <c r="AI372" s="150">
        <v>0</v>
      </c>
      <c r="AJ372" s="505">
        <v>0</v>
      </c>
    </row>
    <row r="373" spans="1:36" x14ac:dyDescent="0.2">
      <c r="A373" s="154" t="s">
        <v>88</v>
      </c>
      <c r="B373" s="500">
        <v>7</v>
      </c>
      <c r="C373" s="148">
        <v>0</v>
      </c>
      <c r="D373" s="148">
        <v>6</v>
      </c>
      <c r="E373" s="148">
        <v>0</v>
      </c>
      <c r="F373" s="148">
        <v>0</v>
      </c>
      <c r="G373" s="148">
        <v>0</v>
      </c>
      <c r="H373" s="148">
        <v>1</v>
      </c>
      <c r="I373" s="148">
        <v>0</v>
      </c>
      <c r="J373" s="148">
        <v>0</v>
      </c>
      <c r="K373" s="148">
        <v>0</v>
      </c>
      <c r="L373" s="148">
        <v>0</v>
      </c>
      <c r="M373" s="476"/>
      <c r="N373" s="445" t="s">
        <v>88</v>
      </c>
      <c r="O373" s="733">
        <v>0</v>
      </c>
      <c r="P373" s="734">
        <v>0</v>
      </c>
      <c r="Q373" s="734">
        <v>0</v>
      </c>
      <c r="R373" s="734">
        <v>2</v>
      </c>
      <c r="S373" s="734">
        <v>4</v>
      </c>
      <c r="T373" s="734">
        <v>1</v>
      </c>
      <c r="U373" s="734">
        <v>0</v>
      </c>
      <c r="V373" s="734">
        <v>0</v>
      </c>
      <c r="W373" s="734">
        <v>0</v>
      </c>
      <c r="X373" s="734">
        <v>0</v>
      </c>
      <c r="Y373" s="734">
        <v>0</v>
      </c>
      <c r="Z373" s="734">
        <v>0</v>
      </c>
      <c r="AA373" s="734">
        <v>0</v>
      </c>
      <c r="AB373" s="734">
        <v>0</v>
      </c>
      <c r="AC373" s="149">
        <v>27.1</v>
      </c>
      <c r="AD373" s="149" t="s">
        <v>24</v>
      </c>
      <c r="AE373" s="148">
        <v>1</v>
      </c>
      <c r="AF373" s="149">
        <v>14.285714285714285</v>
      </c>
      <c r="AG373" s="148">
        <v>0</v>
      </c>
      <c r="AH373" s="149">
        <v>0</v>
      </c>
      <c r="AI373" s="148">
        <v>0</v>
      </c>
      <c r="AJ373" s="501">
        <v>0</v>
      </c>
    </row>
    <row r="374" spans="1:36" x14ac:dyDescent="0.2">
      <c r="A374" s="154" t="s">
        <v>89</v>
      </c>
      <c r="B374" s="500">
        <v>8</v>
      </c>
      <c r="C374" s="148">
        <v>0</v>
      </c>
      <c r="D374" s="148">
        <v>8</v>
      </c>
      <c r="E374" s="148">
        <v>0</v>
      </c>
      <c r="F374" s="148">
        <v>0</v>
      </c>
      <c r="G374" s="148">
        <v>0</v>
      </c>
      <c r="H374" s="148">
        <v>0</v>
      </c>
      <c r="I374" s="148">
        <v>0</v>
      </c>
      <c r="J374" s="148">
        <v>0</v>
      </c>
      <c r="K374" s="148">
        <v>0</v>
      </c>
      <c r="L374" s="148">
        <v>0</v>
      </c>
      <c r="M374" s="476"/>
      <c r="N374" s="445" t="s">
        <v>89</v>
      </c>
      <c r="O374" s="733">
        <v>0</v>
      </c>
      <c r="P374" s="734">
        <v>0</v>
      </c>
      <c r="Q374" s="734">
        <v>0</v>
      </c>
      <c r="R374" s="734">
        <v>2</v>
      </c>
      <c r="S374" s="734">
        <v>5</v>
      </c>
      <c r="T374" s="734">
        <v>0</v>
      </c>
      <c r="U374" s="734">
        <v>1</v>
      </c>
      <c r="V374" s="734">
        <v>0</v>
      </c>
      <c r="W374" s="734">
        <v>0</v>
      </c>
      <c r="X374" s="734">
        <v>0</v>
      </c>
      <c r="Y374" s="734">
        <v>0</v>
      </c>
      <c r="Z374" s="734">
        <v>0</v>
      </c>
      <c r="AA374" s="734">
        <v>0</v>
      </c>
      <c r="AB374" s="734">
        <v>0</v>
      </c>
      <c r="AC374" s="149">
        <v>28.1</v>
      </c>
      <c r="AD374" s="149" t="s">
        <v>24</v>
      </c>
      <c r="AE374" s="148">
        <v>1</v>
      </c>
      <c r="AF374" s="149">
        <v>12.5</v>
      </c>
      <c r="AG374" s="148">
        <v>1</v>
      </c>
      <c r="AH374" s="149">
        <v>12.5</v>
      </c>
      <c r="AI374" s="148">
        <v>0</v>
      </c>
      <c r="AJ374" s="501">
        <v>0</v>
      </c>
    </row>
    <row r="375" spans="1:36" x14ac:dyDescent="0.2">
      <c r="A375" s="154" t="s">
        <v>90</v>
      </c>
      <c r="B375" s="500">
        <v>5</v>
      </c>
      <c r="C375" s="148">
        <v>0</v>
      </c>
      <c r="D375" s="148">
        <v>4</v>
      </c>
      <c r="E375" s="148">
        <v>0</v>
      </c>
      <c r="F375" s="148">
        <v>1</v>
      </c>
      <c r="G375" s="148">
        <v>0</v>
      </c>
      <c r="H375" s="148">
        <v>0</v>
      </c>
      <c r="I375" s="148">
        <v>0</v>
      </c>
      <c r="J375" s="148">
        <v>0</v>
      </c>
      <c r="K375" s="148">
        <v>0</v>
      </c>
      <c r="L375" s="148">
        <v>0</v>
      </c>
      <c r="M375" s="476"/>
      <c r="N375" s="445" t="s">
        <v>90</v>
      </c>
      <c r="O375" s="733">
        <v>0</v>
      </c>
      <c r="P375" s="734">
        <v>0</v>
      </c>
      <c r="Q375" s="734">
        <v>0</v>
      </c>
      <c r="R375" s="734">
        <v>2</v>
      </c>
      <c r="S375" s="734">
        <v>3</v>
      </c>
      <c r="T375" s="734">
        <v>0</v>
      </c>
      <c r="U375" s="734">
        <v>0</v>
      </c>
      <c r="V375" s="734">
        <v>0</v>
      </c>
      <c r="W375" s="734">
        <v>0</v>
      </c>
      <c r="X375" s="734">
        <v>0</v>
      </c>
      <c r="Y375" s="734">
        <v>0</v>
      </c>
      <c r="Z375" s="734">
        <v>0</v>
      </c>
      <c r="AA375" s="734">
        <v>0</v>
      </c>
      <c r="AB375" s="734">
        <v>0</v>
      </c>
      <c r="AC375" s="149">
        <v>26.5</v>
      </c>
      <c r="AD375" s="149" t="s">
        <v>24</v>
      </c>
      <c r="AE375" s="148">
        <v>0</v>
      </c>
      <c r="AF375" s="149">
        <v>0</v>
      </c>
      <c r="AG375" s="148">
        <v>0</v>
      </c>
      <c r="AH375" s="149">
        <v>0</v>
      </c>
      <c r="AI375" s="148">
        <v>0</v>
      </c>
      <c r="AJ375" s="501">
        <v>0</v>
      </c>
    </row>
    <row r="376" spans="1:36" x14ac:dyDescent="0.2">
      <c r="A376" s="154" t="s">
        <v>55</v>
      </c>
      <c r="B376" s="500">
        <v>1</v>
      </c>
      <c r="C376" s="148">
        <v>0</v>
      </c>
      <c r="D376" s="148">
        <v>1</v>
      </c>
      <c r="E376" s="148">
        <v>0</v>
      </c>
      <c r="F376" s="148">
        <v>0</v>
      </c>
      <c r="G376" s="148">
        <v>0</v>
      </c>
      <c r="H376" s="148">
        <v>0</v>
      </c>
      <c r="I376" s="148">
        <v>0</v>
      </c>
      <c r="J376" s="148">
        <v>0</v>
      </c>
      <c r="K376" s="148">
        <v>0</v>
      </c>
      <c r="L376" s="148">
        <v>0</v>
      </c>
      <c r="M376" s="476"/>
      <c r="N376" s="445" t="s">
        <v>55</v>
      </c>
      <c r="O376" s="733">
        <v>0</v>
      </c>
      <c r="P376" s="734">
        <v>0</v>
      </c>
      <c r="Q376" s="734">
        <v>0</v>
      </c>
      <c r="R376" s="734">
        <v>1</v>
      </c>
      <c r="S376" s="734">
        <v>0</v>
      </c>
      <c r="T376" s="734">
        <v>0</v>
      </c>
      <c r="U376" s="734">
        <v>0</v>
      </c>
      <c r="V376" s="734">
        <v>0</v>
      </c>
      <c r="W376" s="734">
        <v>0</v>
      </c>
      <c r="X376" s="734">
        <v>0</v>
      </c>
      <c r="Y376" s="734">
        <v>0</v>
      </c>
      <c r="Z376" s="734">
        <v>0</v>
      </c>
      <c r="AA376" s="734">
        <v>0</v>
      </c>
      <c r="AB376" s="734">
        <v>0</v>
      </c>
      <c r="AC376" s="149">
        <v>24.1</v>
      </c>
      <c r="AD376" s="149" t="s">
        <v>24</v>
      </c>
      <c r="AE376" s="148">
        <v>0</v>
      </c>
      <c r="AF376" s="149">
        <v>0</v>
      </c>
      <c r="AG376" s="148">
        <v>0</v>
      </c>
      <c r="AH376" s="149">
        <v>0</v>
      </c>
      <c r="AI376" s="148">
        <v>0</v>
      </c>
      <c r="AJ376" s="501">
        <v>0</v>
      </c>
    </row>
    <row r="377" spans="1:36" x14ac:dyDescent="0.2">
      <c r="A377" s="154" t="s">
        <v>91</v>
      </c>
      <c r="B377" s="500">
        <v>5</v>
      </c>
      <c r="C377" s="148">
        <v>0</v>
      </c>
      <c r="D377" s="148">
        <v>4</v>
      </c>
      <c r="E377" s="148">
        <v>0</v>
      </c>
      <c r="F377" s="148">
        <v>1</v>
      </c>
      <c r="G377" s="148">
        <v>0</v>
      </c>
      <c r="H377" s="148">
        <v>0</v>
      </c>
      <c r="I377" s="148">
        <v>0</v>
      </c>
      <c r="J377" s="148">
        <v>0</v>
      </c>
      <c r="K377" s="148">
        <v>0</v>
      </c>
      <c r="L377" s="148">
        <v>0</v>
      </c>
      <c r="M377" s="476"/>
      <c r="N377" s="445" t="s">
        <v>91</v>
      </c>
      <c r="O377" s="733">
        <v>0</v>
      </c>
      <c r="P377" s="734">
        <v>0</v>
      </c>
      <c r="Q377" s="734">
        <v>1</v>
      </c>
      <c r="R377" s="734">
        <v>2</v>
      </c>
      <c r="S377" s="734">
        <v>2</v>
      </c>
      <c r="T377" s="734">
        <v>0</v>
      </c>
      <c r="U377" s="734">
        <v>0</v>
      </c>
      <c r="V377" s="734">
        <v>0</v>
      </c>
      <c r="W377" s="734">
        <v>0</v>
      </c>
      <c r="X377" s="734">
        <v>0</v>
      </c>
      <c r="Y377" s="734">
        <v>0</v>
      </c>
      <c r="Z377" s="734">
        <v>0</v>
      </c>
      <c r="AA377" s="734">
        <v>0</v>
      </c>
      <c r="AB377" s="734">
        <v>0</v>
      </c>
      <c r="AC377" s="149">
        <v>22.2</v>
      </c>
      <c r="AD377" s="149" t="s">
        <v>24</v>
      </c>
      <c r="AE377" s="148">
        <v>0</v>
      </c>
      <c r="AF377" s="149">
        <v>0</v>
      </c>
      <c r="AG377" s="148">
        <v>0</v>
      </c>
      <c r="AH377" s="149">
        <v>0</v>
      </c>
      <c r="AI377" s="148">
        <v>0</v>
      </c>
      <c r="AJ377" s="501">
        <v>0</v>
      </c>
    </row>
    <row r="378" spans="1:36" x14ac:dyDescent="0.2">
      <c r="A378" s="154" t="s">
        <v>92</v>
      </c>
      <c r="B378" s="500">
        <v>6</v>
      </c>
      <c r="C378" s="148">
        <v>0</v>
      </c>
      <c r="D378" s="148">
        <v>4</v>
      </c>
      <c r="E378" s="148">
        <v>0</v>
      </c>
      <c r="F378" s="148">
        <v>1</v>
      </c>
      <c r="G378" s="148">
        <v>0</v>
      </c>
      <c r="H378" s="148">
        <v>1</v>
      </c>
      <c r="I378" s="148">
        <v>0</v>
      </c>
      <c r="J378" s="148">
        <v>0</v>
      </c>
      <c r="K378" s="148">
        <v>0</v>
      </c>
      <c r="L378" s="148">
        <v>0</v>
      </c>
      <c r="M378" s="476"/>
      <c r="N378" s="445" t="s">
        <v>92</v>
      </c>
      <c r="O378" s="733">
        <v>0</v>
      </c>
      <c r="P378" s="734">
        <v>0</v>
      </c>
      <c r="Q378" s="734">
        <v>1</v>
      </c>
      <c r="R378" s="734">
        <v>2</v>
      </c>
      <c r="S378" s="734">
        <v>3</v>
      </c>
      <c r="T378" s="734">
        <v>0</v>
      </c>
      <c r="U378" s="734">
        <v>0</v>
      </c>
      <c r="V378" s="734">
        <v>0</v>
      </c>
      <c r="W378" s="734">
        <v>0</v>
      </c>
      <c r="X378" s="734">
        <v>0</v>
      </c>
      <c r="Y378" s="734">
        <v>0</v>
      </c>
      <c r="Z378" s="734">
        <v>0</v>
      </c>
      <c r="AA378" s="734">
        <v>0</v>
      </c>
      <c r="AB378" s="734">
        <v>0</v>
      </c>
      <c r="AC378" s="149">
        <v>24.5</v>
      </c>
      <c r="AD378" s="149" t="s">
        <v>24</v>
      </c>
      <c r="AE378" s="148">
        <v>0</v>
      </c>
      <c r="AF378" s="149">
        <v>0</v>
      </c>
      <c r="AG378" s="148">
        <v>0</v>
      </c>
      <c r="AH378" s="149">
        <v>0</v>
      </c>
      <c r="AI378" s="148">
        <v>0</v>
      </c>
      <c r="AJ378" s="501">
        <v>0</v>
      </c>
    </row>
    <row r="379" spans="1:36" x14ac:dyDescent="0.2">
      <c r="A379" s="154" t="s">
        <v>93</v>
      </c>
      <c r="B379" s="500">
        <v>4</v>
      </c>
      <c r="C379" s="148">
        <v>0</v>
      </c>
      <c r="D379" s="148">
        <v>4</v>
      </c>
      <c r="E379" s="148">
        <v>0</v>
      </c>
      <c r="F379" s="148">
        <v>0</v>
      </c>
      <c r="G379" s="148">
        <v>0</v>
      </c>
      <c r="H379" s="148">
        <v>0</v>
      </c>
      <c r="I379" s="148">
        <v>0</v>
      </c>
      <c r="J379" s="148">
        <v>0</v>
      </c>
      <c r="K379" s="148">
        <v>0</v>
      </c>
      <c r="L379" s="148">
        <v>0</v>
      </c>
      <c r="M379" s="476"/>
      <c r="N379" s="445" t="s">
        <v>93</v>
      </c>
      <c r="O379" s="733">
        <v>0</v>
      </c>
      <c r="P379" s="734">
        <v>1</v>
      </c>
      <c r="Q379" s="734">
        <v>0</v>
      </c>
      <c r="R379" s="734">
        <v>1</v>
      </c>
      <c r="S379" s="734">
        <v>2</v>
      </c>
      <c r="T379" s="734">
        <v>0</v>
      </c>
      <c r="U379" s="734">
        <v>0</v>
      </c>
      <c r="V379" s="734">
        <v>0</v>
      </c>
      <c r="W379" s="734">
        <v>0</v>
      </c>
      <c r="X379" s="734">
        <v>0</v>
      </c>
      <c r="Y379" s="734">
        <v>0</v>
      </c>
      <c r="Z379" s="734">
        <v>0</v>
      </c>
      <c r="AA379" s="734">
        <v>0</v>
      </c>
      <c r="AB379" s="734">
        <v>0</v>
      </c>
      <c r="AC379" s="149">
        <v>23.3</v>
      </c>
      <c r="AD379" s="149" t="s">
        <v>24</v>
      </c>
      <c r="AE379" s="148">
        <v>0</v>
      </c>
      <c r="AF379" s="149">
        <v>0</v>
      </c>
      <c r="AG379" s="148">
        <v>0</v>
      </c>
      <c r="AH379" s="149">
        <v>0</v>
      </c>
      <c r="AI379" s="148">
        <v>0</v>
      </c>
      <c r="AJ379" s="501">
        <v>0</v>
      </c>
    </row>
    <row r="380" spans="1:36" x14ac:dyDescent="0.2">
      <c r="A380" s="154" t="s">
        <v>57</v>
      </c>
      <c r="B380" s="500">
        <v>3</v>
      </c>
      <c r="C380" s="148">
        <v>0</v>
      </c>
      <c r="D380" s="148">
        <v>3</v>
      </c>
      <c r="E380" s="148">
        <v>0</v>
      </c>
      <c r="F380" s="148">
        <v>0</v>
      </c>
      <c r="G380" s="148">
        <v>0</v>
      </c>
      <c r="H380" s="148">
        <v>0</v>
      </c>
      <c r="I380" s="148">
        <v>0</v>
      </c>
      <c r="J380" s="148">
        <v>0</v>
      </c>
      <c r="K380" s="148">
        <v>0</v>
      </c>
      <c r="L380" s="148">
        <v>0</v>
      </c>
      <c r="M380" s="476"/>
      <c r="N380" s="445" t="s">
        <v>57</v>
      </c>
      <c r="O380" s="733">
        <v>0</v>
      </c>
      <c r="P380" s="734">
        <v>0</v>
      </c>
      <c r="Q380" s="734">
        <v>1</v>
      </c>
      <c r="R380" s="734">
        <v>1</v>
      </c>
      <c r="S380" s="734">
        <v>0</v>
      </c>
      <c r="T380" s="734">
        <v>1</v>
      </c>
      <c r="U380" s="734">
        <v>0</v>
      </c>
      <c r="V380" s="734">
        <v>0</v>
      </c>
      <c r="W380" s="734">
        <v>0</v>
      </c>
      <c r="X380" s="734">
        <v>0</v>
      </c>
      <c r="Y380" s="734">
        <v>0</v>
      </c>
      <c r="Z380" s="734">
        <v>0</v>
      </c>
      <c r="AA380" s="734">
        <v>0</v>
      </c>
      <c r="AB380" s="734">
        <v>0</v>
      </c>
      <c r="AC380" s="149">
        <v>24.8</v>
      </c>
      <c r="AD380" s="149" t="s">
        <v>24</v>
      </c>
      <c r="AE380" s="148">
        <v>1</v>
      </c>
      <c r="AF380" s="149">
        <v>33.333333333333329</v>
      </c>
      <c r="AG380" s="148">
        <v>0</v>
      </c>
      <c r="AH380" s="149">
        <v>0</v>
      </c>
      <c r="AI380" s="148">
        <v>0</v>
      </c>
      <c r="AJ380" s="501">
        <v>0</v>
      </c>
    </row>
    <row r="381" spans="1:36" x14ac:dyDescent="0.2">
      <c r="A381" s="154" t="s">
        <v>94</v>
      </c>
      <c r="B381" s="500">
        <v>7</v>
      </c>
      <c r="C381" s="148">
        <v>0</v>
      </c>
      <c r="D381" s="148">
        <v>7</v>
      </c>
      <c r="E381" s="148">
        <v>0</v>
      </c>
      <c r="F381" s="148">
        <v>0</v>
      </c>
      <c r="G381" s="148">
        <v>0</v>
      </c>
      <c r="H381" s="148">
        <v>0</v>
      </c>
      <c r="I381" s="148">
        <v>0</v>
      </c>
      <c r="J381" s="148">
        <v>0</v>
      </c>
      <c r="K381" s="148">
        <v>0</v>
      </c>
      <c r="L381" s="148">
        <v>0</v>
      </c>
      <c r="M381" s="476"/>
      <c r="N381" s="445" t="s">
        <v>94</v>
      </c>
      <c r="O381" s="733">
        <v>1</v>
      </c>
      <c r="P381" s="734">
        <v>0</v>
      </c>
      <c r="Q381" s="734">
        <v>4</v>
      </c>
      <c r="R381" s="734">
        <v>2</v>
      </c>
      <c r="S381" s="734">
        <v>0</v>
      </c>
      <c r="T381" s="734">
        <v>0</v>
      </c>
      <c r="U381" s="734">
        <v>0</v>
      </c>
      <c r="V381" s="734">
        <v>0</v>
      </c>
      <c r="W381" s="734">
        <v>0</v>
      </c>
      <c r="X381" s="734">
        <v>0</v>
      </c>
      <c r="Y381" s="734">
        <v>0</v>
      </c>
      <c r="Z381" s="734">
        <v>0</v>
      </c>
      <c r="AA381" s="734">
        <v>0</v>
      </c>
      <c r="AB381" s="734">
        <v>0</v>
      </c>
      <c r="AC381" s="149">
        <v>17.8</v>
      </c>
      <c r="AD381" s="149" t="s">
        <v>24</v>
      </c>
      <c r="AE381" s="148">
        <v>0</v>
      </c>
      <c r="AF381" s="149">
        <v>0</v>
      </c>
      <c r="AG381" s="148">
        <v>0</v>
      </c>
      <c r="AH381" s="149">
        <v>0</v>
      </c>
      <c r="AI381" s="148">
        <v>0</v>
      </c>
      <c r="AJ381" s="501">
        <v>0</v>
      </c>
    </row>
    <row r="382" spans="1:36" x14ac:dyDescent="0.2">
      <c r="A382" s="154" t="s">
        <v>95</v>
      </c>
      <c r="B382" s="500">
        <v>1</v>
      </c>
      <c r="C382" s="148">
        <v>0</v>
      </c>
      <c r="D382" s="148">
        <v>1</v>
      </c>
      <c r="E382" s="148">
        <v>0</v>
      </c>
      <c r="F382" s="148">
        <v>0</v>
      </c>
      <c r="G382" s="148">
        <v>0</v>
      </c>
      <c r="H382" s="148">
        <v>0</v>
      </c>
      <c r="I382" s="148">
        <v>0</v>
      </c>
      <c r="J382" s="148">
        <v>0</v>
      </c>
      <c r="K382" s="148">
        <v>0</v>
      </c>
      <c r="L382" s="148">
        <v>0</v>
      </c>
      <c r="M382" s="476"/>
      <c r="N382" s="445" t="s">
        <v>95</v>
      </c>
      <c r="O382" s="733">
        <v>0</v>
      </c>
      <c r="P382" s="734">
        <v>0</v>
      </c>
      <c r="Q382" s="734">
        <v>0</v>
      </c>
      <c r="R382" s="734">
        <v>1</v>
      </c>
      <c r="S382" s="734">
        <v>0</v>
      </c>
      <c r="T382" s="734">
        <v>0</v>
      </c>
      <c r="U382" s="734">
        <v>0</v>
      </c>
      <c r="V382" s="734">
        <v>0</v>
      </c>
      <c r="W382" s="734">
        <v>0</v>
      </c>
      <c r="X382" s="734">
        <v>0</v>
      </c>
      <c r="Y382" s="734">
        <v>0</v>
      </c>
      <c r="Z382" s="734">
        <v>0</v>
      </c>
      <c r="AA382" s="734">
        <v>0</v>
      </c>
      <c r="AB382" s="734">
        <v>0</v>
      </c>
      <c r="AC382" s="149">
        <v>24.4</v>
      </c>
      <c r="AD382" s="149" t="s">
        <v>24</v>
      </c>
      <c r="AE382" s="148">
        <v>0</v>
      </c>
      <c r="AF382" s="149">
        <v>0</v>
      </c>
      <c r="AG382" s="148">
        <v>0</v>
      </c>
      <c r="AH382" s="149">
        <v>0</v>
      </c>
      <c r="AI382" s="148">
        <v>0</v>
      </c>
      <c r="AJ382" s="501">
        <v>0</v>
      </c>
    </row>
    <row r="383" spans="1:36" x14ac:dyDescent="0.2">
      <c r="A383" s="154" t="s">
        <v>96</v>
      </c>
      <c r="B383" s="500">
        <v>4</v>
      </c>
      <c r="C383" s="148">
        <v>0</v>
      </c>
      <c r="D383" s="148">
        <v>2</v>
      </c>
      <c r="E383" s="148">
        <v>0</v>
      </c>
      <c r="F383" s="148">
        <v>2</v>
      </c>
      <c r="G383" s="148">
        <v>0</v>
      </c>
      <c r="H383" s="148">
        <v>0</v>
      </c>
      <c r="I383" s="148">
        <v>0</v>
      </c>
      <c r="J383" s="148">
        <v>0</v>
      </c>
      <c r="K383" s="148">
        <v>0</v>
      </c>
      <c r="L383" s="148">
        <v>0</v>
      </c>
      <c r="M383" s="476"/>
      <c r="N383" s="445" t="s">
        <v>96</v>
      </c>
      <c r="O383" s="733">
        <v>0</v>
      </c>
      <c r="P383" s="734">
        <v>1</v>
      </c>
      <c r="Q383" s="734">
        <v>0</v>
      </c>
      <c r="R383" s="734">
        <v>1</v>
      </c>
      <c r="S383" s="734">
        <v>1</v>
      </c>
      <c r="T383" s="734">
        <v>1</v>
      </c>
      <c r="U383" s="734">
        <v>0</v>
      </c>
      <c r="V383" s="734">
        <v>0</v>
      </c>
      <c r="W383" s="734">
        <v>0</v>
      </c>
      <c r="X383" s="734">
        <v>0</v>
      </c>
      <c r="Y383" s="734">
        <v>0</v>
      </c>
      <c r="Z383" s="734">
        <v>0</v>
      </c>
      <c r="AA383" s="734">
        <v>0</v>
      </c>
      <c r="AB383" s="734">
        <v>0</v>
      </c>
      <c r="AC383" s="149">
        <v>23.8</v>
      </c>
      <c r="AD383" s="149" t="s">
        <v>24</v>
      </c>
      <c r="AE383" s="148">
        <v>1</v>
      </c>
      <c r="AF383" s="149">
        <v>25</v>
      </c>
      <c r="AG383" s="148">
        <v>0</v>
      </c>
      <c r="AH383" s="149">
        <v>0</v>
      </c>
      <c r="AI383" s="148">
        <v>0</v>
      </c>
      <c r="AJ383" s="501">
        <v>0</v>
      </c>
    </row>
    <row r="384" spans="1:36" x14ac:dyDescent="0.2">
      <c r="A384" s="154" t="s">
        <v>58</v>
      </c>
      <c r="B384" s="500">
        <v>2</v>
      </c>
      <c r="C384" s="148">
        <v>0</v>
      </c>
      <c r="D384" s="148">
        <v>2</v>
      </c>
      <c r="E384" s="148">
        <v>0</v>
      </c>
      <c r="F384" s="148">
        <v>0</v>
      </c>
      <c r="G384" s="148">
        <v>0</v>
      </c>
      <c r="H384" s="148">
        <v>0</v>
      </c>
      <c r="I384" s="148">
        <v>0</v>
      </c>
      <c r="J384" s="148">
        <v>0</v>
      </c>
      <c r="K384" s="148">
        <v>0</v>
      </c>
      <c r="L384" s="148">
        <v>0</v>
      </c>
      <c r="M384" s="476"/>
      <c r="N384" s="445" t="s">
        <v>58</v>
      </c>
      <c r="O384" s="733">
        <v>0</v>
      </c>
      <c r="P384" s="734">
        <v>0</v>
      </c>
      <c r="Q384" s="734">
        <v>0</v>
      </c>
      <c r="R384" s="734">
        <v>1</v>
      </c>
      <c r="S384" s="734">
        <v>1</v>
      </c>
      <c r="T384" s="734">
        <v>0</v>
      </c>
      <c r="U384" s="734">
        <v>0</v>
      </c>
      <c r="V384" s="734">
        <v>0</v>
      </c>
      <c r="W384" s="734">
        <v>0</v>
      </c>
      <c r="X384" s="734">
        <v>0</v>
      </c>
      <c r="Y384" s="734">
        <v>0</v>
      </c>
      <c r="Z384" s="734">
        <v>0</v>
      </c>
      <c r="AA384" s="734">
        <v>0</v>
      </c>
      <c r="AB384" s="734">
        <v>0</v>
      </c>
      <c r="AC384" s="149">
        <v>26</v>
      </c>
      <c r="AD384" s="149" t="s">
        <v>24</v>
      </c>
      <c r="AE384" s="148">
        <v>0</v>
      </c>
      <c r="AF384" s="149">
        <v>0</v>
      </c>
      <c r="AG384" s="148">
        <v>0</v>
      </c>
      <c r="AH384" s="149">
        <v>0</v>
      </c>
      <c r="AI384" s="148">
        <v>0</v>
      </c>
      <c r="AJ384" s="501">
        <v>0</v>
      </c>
    </row>
    <row r="385" spans="1:36" x14ac:dyDescent="0.2">
      <c r="A385" s="154" t="s">
        <v>97</v>
      </c>
      <c r="B385" s="500">
        <v>8</v>
      </c>
      <c r="C385" s="148">
        <v>0</v>
      </c>
      <c r="D385" s="148">
        <v>7</v>
      </c>
      <c r="E385" s="148">
        <v>0</v>
      </c>
      <c r="F385" s="148">
        <v>1</v>
      </c>
      <c r="G385" s="148">
        <v>0</v>
      </c>
      <c r="H385" s="148">
        <v>0</v>
      </c>
      <c r="I385" s="148">
        <v>0</v>
      </c>
      <c r="J385" s="148">
        <v>0</v>
      </c>
      <c r="K385" s="148">
        <v>0</v>
      </c>
      <c r="L385" s="148">
        <v>0</v>
      </c>
      <c r="M385" s="476"/>
      <c r="N385" s="445" t="s">
        <v>97</v>
      </c>
      <c r="O385" s="733">
        <v>0</v>
      </c>
      <c r="P385" s="734">
        <v>1</v>
      </c>
      <c r="Q385" s="734">
        <v>2</v>
      </c>
      <c r="R385" s="734">
        <v>2</v>
      </c>
      <c r="S385" s="734">
        <v>2</v>
      </c>
      <c r="T385" s="734">
        <v>1</v>
      </c>
      <c r="U385" s="734">
        <v>0</v>
      </c>
      <c r="V385" s="734">
        <v>0</v>
      </c>
      <c r="W385" s="734">
        <v>0</v>
      </c>
      <c r="X385" s="734">
        <v>0</v>
      </c>
      <c r="Y385" s="734">
        <v>0</v>
      </c>
      <c r="Z385" s="734">
        <v>0</v>
      </c>
      <c r="AA385" s="734">
        <v>0</v>
      </c>
      <c r="AB385" s="734">
        <v>0</v>
      </c>
      <c r="AC385" s="149">
        <v>22.5</v>
      </c>
      <c r="AD385" s="149" t="s">
        <v>24</v>
      </c>
      <c r="AE385" s="148">
        <v>1</v>
      </c>
      <c r="AF385" s="149">
        <v>12.5</v>
      </c>
      <c r="AG385" s="148">
        <v>0</v>
      </c>
      <c r="AH385" s="149">
        <v>0</v>
      </c>
      <c r="AI385" s="148">
        <v>0</v>
      </c>
      <c r="AJ385" s="501">
        <v>0</v>
      </c>
    </row>
    <row r="386" spans="1:36" x14ac:dyDescent="0.2">
      <c r="A386" s="154" t="s">
        <v>98</v>
      </c>
      <c r="B386" s="500">
        <v>3</v>
      </c>
      <c r="C386" s="148">
        <v>0</v>
      </c>
      <c r="D386" s="148">
        <v>3</v>
      </c>
      <c r="E386" s="148">
        <v>0</v>
      </c>
      <c r="F386" s="148">
        <v>0</v>
      </c>
      <c r="G386" s="148">
        <v>0</v>
      </c>
      <c r="H386" s="148">
        <v>0</v>
      </c>
      <c r="I386" s="148">
        <v>0</v>
      </c>
      <c r="J386" s="148">
        <v>0</v>
      </c>
      <c r="K386" s="148">
        <v>0</v>
      </c>
      <c r="L386" s="148">
        <v>0</v>
      </c>
      <c r="M386" s="476"/>
      <c r="N386" s="445" t="s">
        <v>98</v>
      </c>
      <c r="O386" s="733">
        <v>0</v>
      </c>
      <c r="P386" s="734">
        <v>0</v>
      </c>
      <c r="Q386" s="734">
        <v>1</v>
      </c>
      <c r="R386" s="734">
        <v>0</v>
      </c>
      <c r="S386" s="734">
        <v>2</v>
      </c>
      <c r="T386" s="734">
        <v>0</v>
      </c>
      <c r="U386" s="734">
        <v>0</v>
      </c>
      <c r="V386" s="734">
        <v>0</v>
      </c>
      <c r="W386" s="734">
        <v>0</v>
      </c>
      <c r="X386" s="734">
        <v>0</v>
      </c>
      <c r="Y386" s="734">
        <v>0</v>
      </c>
      <c r="Z386" s="734">
        <v>0</v>
      </c>
      <c r="AA386" s="734">
        <v>0</v>
      </c>
      <c r="AB386" s="734">
        <v>0</v>
      </c>
      <c r="AC386" s="149">
        <v>23.6</v>
      </c>
      <c r="AD386" s="149" t="s">
        <v>24</v>
      </c>
      <c r="AE386" s="148">
        <v>0</v>
      </c>
      <c r="AF386" s="149">
        <v>0</v>
      </c>
      <c r="AG386" s="148">
        <v>0</v>
      </c>
      <c r="AH386" s="149">
        <v>0</v>
      </c>
      <c r="AI386" s="148">
        <v>0</v>
      </c>
      <c r="AJ386" s="501">
        <v>0</v>
      </c>
    </row>
    <row r="387" spans="1:36" x14ac:dyDescent="0.2">
      <c r="A387" s="154" t="s">
        <v>99</v>
      </c>
      <c r="B387" s="500">
        <v>3</v>
      </c>
      <c r="C387" s="148">
        <v>0</v>
      </c>
      <c r="D387" s="148">
        <v>2</v>
      </c>
      <c r="E387" s="148">
        <v>0</v>
      </c>
      <c r="F387" s="148">
        <v>1</v>
      </c>
      <c r="G387" s="148">
        <v>0</v>
      </c>
      <c r="H387" s="148">
        <v>0</v>
      </c>
      <c r="I387" s="148">
        <v>0</v>
      </c>
      <c r="J387" s="148">
        <v>0</v>
      </c>
      <c r="K387" s="148">
        <v>0</v>
      </c>
      <c r="L387" s="148">
        <v>0</v>
      </c>
      <c r="M387" s="476"/>
      <c r="N387" s="445" t="s">
        <v>99</v>
      </c>
      <c r="O387" s="733">
        <v>0</v>
      </c>
      <c r="P387" s="734">
        <v>0</v>
      </c>
      <c r="Q387" s="734">
        <v>1</v>
      </c>
      <c r="R387" s="734">
        <v>1</v>
      </c>
      <c r="S387" s="734">
        <v>1</v>
      </c>
      <c r="T387" s="734">
        <v>0</v>
      </c>
      <c r="U387" s="734">
        <v>0</v>
      </c>
      <c r="V387" s="734">
        <v>0</v>
      </c>
      <c r="W387" s="734">
        <v>0</v>
      </c>
      <c r="X387" s="734">
        <v>0</v>
      </c>
      <c r="Y387" s="734">
        <v>0</v>
      </c>
      <c r="Z387" s="734">
        <v>0</v>
      </c>
      <c r="AA387" s="734">
        <v>0</v>
      </c>
      <c r="AB387" s="734">
        <v>0</v>
      </c>
      <c r="AC387" s="149">
        <v>22.1</v>
      </c>
      <c r="AD387" s="149" t="s">
        <v>24</v>
      </c>
      <c r="AE387" s="148">
        <v>0</v>
      </c>
      <c r="AF387" s="149">
        <v>0</v>
      </c>
      <c r="AG387" s="148">
        <v>0</v>
      </c>
      <c r="AH387" s="149">
        <v>0</v>
      </c>
      <c r="AI387" s="148">
        <v>0</v>
      </c>
      <c r="AJ387" s="501">
        <v>0</v>
      </c>
    </row>
    <row r="388" spans="1:36" x14ac:dyDescent="0.2">
      <c r="A388" s="154" t="s">
        <v>60</v>
      </c>
      <c r="B388" s="500">
        <v>4</v>
      </c>
      <c r="C388" s="148">
        <v>0</v>
      </c>
      <c r="D388" s="148">
        <v>2</v>
      </c>
      <c r="E388" s="148">
        <v>0</v>
      </c>
      <c r="F388" s="148">
        <v>2</v>
      </c>
      <c r="G388" s="148">
        <v>0</v>
      </c>
      <c r="H388" s="148">
        <v>0</v>
      </c>
      <c r="I388" s="148">
        <v>0</v>
      </c>
      <c r="J388" s="148">
        <v>0</v>
      </c>
      <c r="K388" s="148">
        <v>0</v>
      </c>
      <c r="L388" s="148">
        <v>0</v>
      </c>
      <c r="M388" s="476"/>
      <c r="N388" s="445" t="s">
        <v>60</v>
      </c>
      <c r="O388" s="733">
        <v>0</v>
      </c>
      <c r="P388" s="734">
        <v>0</v>
      </c>
      <c r="Q388" s="734">
        <v>0</v>
      </c>
      <c r="R388" s="734">
        <v>1</v>
      </c>
      <c r="S388" s="734">
        <v>3</v>
      </c>
      <c r="T388" s="734">
        <v>0</v>
      </c>
      <c r="U388" s="734">
        <v>0</v>
      </c>
      <c r="V388" s="734">
        <v>0</v>
      </c>
      <c r="W388" s="734">
        <v>0</v>
      </c>
      <c r="X388" s="734">
        <v>0</v>
      </c>
      <c r="Y388" s="734">
        <v>0</v>
      </c>
      <c r="Z388" s="734">
        <v>0</v>
      </c>
      <c r="AA388" s="734">
        <v>0</v>
      </c>
      <c r="AB388" s="734">
        <v>0</v>
      </c>
      <c r="AC388" s="149">
        <v>25.5</v>
      </c>
      <c r="AD388" s="149" t="s">
        <v>24</v>
      </c>
      <c r="AE388" s="148">
        <v>0</v>
      </c>
      <c r="AF388" s="149">
        <v>0</v>
      </c>
      <c r="AG388" s="148">
        <v>0</v>
      </c>
      <c r="AH388" s="149">
        <v>0</v>
      </c>
      <c r="AI388" s="148">
        <v>0</v>
      </c>
      <c r="AJ388" s="501">
        <v>0</v>
      </c>
    </row>
    <row r="389" spans="1:36" x14ac:dyDescent="0.2">
      <c r="A389" s="154" t="s">
        <v>100</v>
      </c>
      <c r="B389" s="500">
        <v>4</v>
      </c>
      <c r="C389" s="148">
        <v>0</v>
      </c>
      <c r="D389" s="148">
        <v>3</v>
      </c>
      <c r="E389" s="148">
        <v>0</v>
      </c>
      <c r="F389" s="148">
        <v>1</v>
      </c>
      <c r="G389" s="148">
        <v>0</v>
      </c>
      <c r="H389" s="148">
        <v>0</v>
      </c>
      <c r="I389" s="148">
        <v>0</v>
      </c>
      <c r="J389" s="148">
        <v>0</v>
      </c>
      <c r="K389" s="148">
        <v>0</v>
      </c>
      <c r="L389" s="148">
        <v>0</v>
      </c>
      <c r="M389" s="476"/>
      <c r="N389" s="445" t="s">
        <v>100</v>
      </c>
      <c r="O389" s="733">
        <v>0</v>
      </c>
      <c r="P389" s="734">
        <v>2</v>
      </c>
      <c r="Q389" s="734">
        <v>0</v>
      </c>
      <c r="R389" s="734">
        <v>2</v>
      </c>
      <c r="S389" s="734">
        <v>0</v>
      </c>
      <c r="T389" s="734">
        <v>0</v>
      </c>
      <c r="U389" s="734">
        <v>0</v>
      </c>
      <c r="V389" s="734">
        <v>0</v>
      </c>
      <c r="W389" s="734">
        <v>0</v>
      </c>
      <c r="X389" s="734">
        <v>0</v>
      </c>
      <c r="Y389" s="734">
        <v>0</v>
      </c>
      <c r="Z389" s="734">
        <v>0</v>
      </c>
      <c r="AA389" s="734">
        <v>0</v>
      </c>
      <c r="AB389" s="734">
        <v>0</v>
      </c>
      <c r="AC389" s="149">
        <v>18.600000000000001</v>
      </c>
      <c r="AD389" s="149" t="s">
        <v>24</v>
      </c>
      <c r="AE389" s="148">
        <v>0</v>
      </c>
      <c r="AF389" s="149">
        <v>0</v>
      </c>
      <c r="AG389" s="148">
        <v>0</v>
      </c>
      <c r="AH389" s="149">
        <v>0</v>
      </c>
      <c r="AI389" s="148">
        <v>0</v>
      </c>
      <c r="AJ389" s="501">
        <v>0</v>
      </c>
    </row>
    <row r="390" spans="1:36" x14ac:dyDescent="0.2">
      <c r="A390" s="154" t="s">
        <v>101</v>
      </c>
      <c r="B390" s="500">
        <v>6</v>
      </c>
      <c r="C390" s="148">
        <v>0</v>
      </c>
      <c r="D390" s="148">
        <v>4</v>
      </c>
      <c r="E390" s="148">
        <v>0</v>
      </c>
      <c r="F390" s="148">
        <v>2</v>
      </c>
      <c r="G390" s="148">
        <v>0</v>
      </c>
      <c r="H390" s="148">
        <v>0</v>
      </c>
      <c r="I390" s="148">
        <v>0</v>
      </c>
      <c r="J390" s="148">
        <v>0</v>
      </c>
      <c r="K390" s="148">
        <v>0</v>
      </c>
      <c r="L390" s="148">
        <v>0</v>
      </c>
      <c r="M390" s="476"/>
      <c r="N390" s="445" t="s">
        <v>101</v>
      </c>
      <c r="O390" s="733">
        <v>0</v>
      </c>
      <c r="P390" s="734">
        <v>0</v>
      </c>
      <c r="Q390" s="734">
        <v>1</v>
      </c>
      <c r="R390" s="734">
        <v>4</v>
      </c>
      <c r="S390" s="734">
        <v>1</v>
      </c>
      <c r="T390" s="734">
        <v>0</v>
      </c>
      <c r="U390" s="734">
        <v>0</v>
      </c>
      <c r="V390" s="734">
        <v>0</v>
      </c>
      <c r="W390" s="734">
        <v>0</v>
      </c>
      <c r="X390" s="734">
        <v>0</v>
      </c>
      <c r="Y390" s="734">
        <v>0</v>
      </c>
      <c r="Z390" s="734">
        <v>0</v>
      </c>
      <c r="AA390" s="734">
        <v>0</v>
      </c>
      <c r="AB390" s="734">
        <v>0</v>
      </c>
      <c r="AC390" s="149">
        <v>22.4</v>
      </c>
      <c r="AD390" s="149" t="s">
        <v>24</v>
      </c>
      <c r="AE390" s="148">
        <v>0</v>
      </c>
      <c r="AF390" s="149">
        <v>0</v>
      </c>
      <c r="AG390" s="148">
        <v>0</v>
      </c>
      <c r="AH390" s="149">
        <v>0</v>
      </c>
      <c r="AI390" s="148">
        <v>0</v>
      </c>
      <c r="AJ390" s="501">
        <v>0</v>
      </c>
    </row>
    <row r="391" spans="1:36" x14ac:dyDescent="0.2">
      <c r="A391" s="154" t="s">
        <v>102</v>
      </c>
      <c r="B391" s="500">
        <v>4</v>
      </c>
      <c r="C391" s="148">
        <v>0</v>
      </c>
      <c r="D391" s="148">
        <v>4</v>
      </c>
      <c r="E391" s="148">
        <v>0</v>
      </c>
      <c r="F391" s="148">
        <v>0</v>
      </c>
      <c r="G391" s="148">
        <v>0</v>
      </c>
      <c r="H391" s="148">
        <v>0</v>
      </c>
      <c r="I391" s="148">
        <v>0</v>
      </c>
      <c r="J391" s="148">
        <v>0</v>
      </c>
      <c r="K391" s="148">
        <v>0</v>
      </c>
      <c r="L391" s="148">
        <v>0</v>
      </c>
      <c r="M391" s="476"/>
      <c r="N391" s="445" t="s">
        <v>102</v>
      </c>
      <c r="O391" s="733">
        <v>0</v>
      </c>
      <c r="P391" s="734">
        <v>1</v>
      </c>
      <c r="Q391" s="734">
        <v>2</v>
      </c>
      <c r="R391" s="734">
        <v>1</v>
      </c>
      <c r="S391" s="734">
        <v>0</v>
      </c>
      <c r="T391" s="734">
        <v>0</v>
      </c>
      <c r="U391" s="734">
        <v>0</v>
      </c>
      <c r="V391" s="734">
        <v>0</v>
      </c>
      <c r="W391" s="734">
        <v>0</v>
      </c>
      <c r="X391" s="734">
        <v>0</v>
      </c>
      <c r="Y391" s="734">
        <v>0</v>
      </c>
      <c r="Z391" s="734">
        <v>0</v>
      </c>
      <c r="AA391" s="734">
        <v>0</v>
      </c>
      <c r="AB391" s="734">
        <v>0</v>
      </c>
      <c r="AC391" s="149">
        <v>17.5</v>
      </c>
      <c r="AD391" s="149" t="s">
        <v>24</v>
      </c>
      <c r="AE391" s="148">
        <v>0</v>
      </c>
      <c r="AF391" s="149">
        <v>0</v>
      </c>
      <c r="AG391" s="148">
        <v>0</v>
      </c>
      <c r="AH391" s="149">
        <v>0</v>
      </c>
      <c r="AI391" s="148">
        <v>0</v>
      </c>
      <c r="AJ391" s="501">
        <v>0</v>
      </c>
    </row>
    <row r="392" spans="1:36" x14ac:dyDescent="0.2">
      <c r="A392" s="154" t="s">
        <v>62</v>
      </c>
      <c r="B392" s="500">
        <v>0</v>
      </c>
      <c r="C392" s="148">
        <v>0</v>
      </c>
      <c r="D392" s="148">
        <v>0</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0</v>
      </c>
      <c r="T392" s="734">
        <v>0</v>
      </c>
      <c r="U392" s="734">
        <v>0</v>
      </c>
      <c r="V392" s="734">
        <v>0</v>
      </c>
      <c r="W392" s="734">
        <v>0</v>
      </c>
      <c r="X392" s="734">
        <v>0</v>
      </c>
      <c r="Y392" s="734">
        <v>0</v>
      </c>
      <c r="Z392" s="734">
        <v>0</v>
      </c>
      <c r="AA392" s="734">
        <v>0</v>
      </c>
      <c r="AB392" s="734">
        <v>0</v>
      </c>
      <c r="AC392" s="149" t="s">
        <v>24</v>
      </c>
      <c r="AD392" s="149" t="s">
        <v>24</v>
      </c>
      <c r="AE392" s="148">
        <v>0</v>
      </c>
      <c r="AF392" s="149">
        <v>0</v>
      </c>
      <c r="AG392" s="148">
        <v>0</v>
      </c>
      <c r="AH392" s="149">
        <v>0</v>
      </c>
      <c r="AI392" s="148">
        <v>0</v>
      </c>
      <c r="AJ392" s="501">
        <v>0</v>
      </c>
    </row>
    <row r="393" spans="1:36" x14ac:dyDescent="0.2">
      <c r="A393" s="154" t="s">
        <v>103</v>
      </c>
      <c r="B393" s="500">
        <v>4</v>
      </c>
      <c r="C393" s="148">
        <v>0</v>
      </c>
      <c r="D393" s="148">
        <v>4</v>
      </c>
      <c r="E393" s="148">
        <v>0</v>
      </c>
      <c r="F393" s="148">
        <v>0</v>
      </c>
      <c r="G393" s="148">
        <v>0</v>
      </c>
      <c r="H393" s="148">
        <v>0</v>
      </c>
      <c r="I393" s="148">
        <v>0</v>
      </c>
      <c r="J393" s="148">
        <v>0</v>
      </c>
      <c r="K393" s="148">
        <v>0</v>
      </c>
      <c r="L393" s="148">
        <v>0</v>
      </c>
      <c r="M393" s="476"/>
      <c r="N393" s="445" t="s">
        <v>103</v>
      </c>
      <c r="O393" s="733">
        <v>0</v>
      </c>
      <c r="P393" s="734">
        <v>0</v>
      </c>
      <c r="Q393" s="734">
        <v>1</v>
      </c>
      <c r="R393" s="734">
        <v>2</v>
      </c>
      <c r="S393" s="734">
        <v>1</v>
      </c>
      <c r="T393" s="734">
        <v>0</v>
      </c>
      <c r="U393" s="734">
        <v>0</v>
      </c>
      <c r="V393" s="734">
        <v>0</v>
      </c>
      <c r="W393" s="734">
        <v>0</v>
      </c>
      <c r="X393" s="734">
        <v>0</v>
      </c>
      <c r="Y393" s="734">
        <v>0</v>
      </c>
      <c r="Z393" s="734">
        <v>0</v>
      </c>
      <c r="AA393" s="734">
        <v>0</v>
      </c>
      <c r="AB393" s="734">
        <v>0</v>
      </c>
      <c r="AC393" s="149">
        <v>21.4</v>
      </c>
      <c r="AD393" s="149" t="s">
        <v>24</v>
      </c>
      <c r="AE393" s="148">
        <v>0</v>
      </c>
      <c r="AF393" s="149">
        <v>0</v>
      </c>
      <c r="AG393" s="148">
        <v>0</v>
      </c>
      <c r="AH393" s="149">
        <v>0</v>
      </c>
      <c r="AI393" s="148">
        <v>0</v>
      </c>
      <c r="AJ393" s="501">
        <v>0</v>
      </c>
    </row>
    <row r="394" spans="1:36" x14ac:dyDescent="0.2">
      <c r="A394" s="154" t="s">
        <v>104</v>
      </c>
      <c r="B394" s="500">
        <v>4</v>
      </c>
      <c r="C394" s="148">
        <v>0</v>
      </c>
      <c r="D394" s="148">
        <v>4</v>
      </c>
      <c r="E394" s="148">
        <v>0</v>
      </c>
      <c r="F394" s="148">
        <v>0</v>
      </c>
      <c r="G394" s="148">
        <v>0</v>
      </c>
      <c r="H394" s="148">
        <v>0</v>
      </c>
      <c r="I394" s="148">
        <v>0</v>
      </c>
      <c r="J394" s="148">
        <v>0</v>
      </c>
      <c r="K394" s="148">
        <v>0</v>
      </c>
      <c r="L394" s="148">
        <v>0</v>
      </c>
      <c r="M394" s="476"/>
      <c r="N394" s="445" t="s">
        <v>104</v>
      </c>
      <c r="O394" s="733">
        <v>0</v>
      </c>
      <c r="P394" s="734">
        <v>0</v>
      </c>
      <c r="Q394" s="734">
        <v>0</v>
      </c>
      <c r="R394" s="734">
        <v>3</v>
      </c>
      <c r="S394" s="734">
        <v>1</v>
      </c>
      <c r="T394" s="734">
        <v>0</v>
      </c>
      <c r="U394" s="734">
        <v>0</v>
      </c>
      <c r="V394" s="734">
        <v>0</v>
      </c>
      <c r="W394" s="734">
        <v>0</v>
      </c>
      <c r="X394" s="734">
        <v>0</v>
      </c>
      <c r="Y394" s="734">
        <v>0</v>
      </c>
      <c r="Z394" s="734">
        <v>0</v>
      </c>
      <c r="AA394" s="734">
        <v>0</v>
      </c>
      <c r="AB394" s="734">
        <v>0</v>
      </c>
      <c r="AC394" s="149">
        <v>24.4</v>
      </c>
      <c r="AD394" s="149" t="s">
        <v>24</v>
      </c>
      <c r="AE394" s="148">
        <v>0</v>
      </c>
      <c r="AF394" s="149">
        <v>0</v>
      </c>
      <c r="AG394" s="148">
        <v>0</v>
      </c>
      <c r="AH394" s="149">
        <v>0</v>
      </c>
      <c r="AI394" s="148">
        <v>0</v>
      </c>
      <c r="AJ394" s="501">
        <v>0</v>
      </c>
    </row>
    <row r="395" spans="1:36" x14ac:dyDescent="0.2">
      <c r="A395" s="154" t="s">
        <v>105</v>
      </c>
      <c r="B395" s="500">
        <v>6</v>
      </c>
      <c r="C395" s="148">
        <v>0</v>
      </c>
      <c r="D395" s="148">
        <v>5</v>
      </c>
      <c r="E395" s="148">
        <v>0</v>
      </c>
      <c r="F395" s="148">
        <v>1</v>
      </c>
      <c r="G395" s="148">
        <v>0</v>
      </c>
      <c r="H395" s="148">
        <v>0</v>
      </c>
      <c r="I395" s="148">
        <v>0</v>
      </c>
      <c r="J395" s="148">
        <v>0</v>
      </c>
      <c r="K395" s="148">
        <v>0</v>
      </c>
      <c r="L395" s="148">
        <v>0</v>
      </c>
      <c r="M395" s="476"/>
      <c r="N395" s="445" t="s">
        <v>105</v>
      </c>
      <c r="O395" s="733">
        <v>0</v>
      </c>
      <c r="P395" s="734">
        <v>0</v>
      </c>
      <c r="Q395" s="734">
        <v>0</v>
      </c>
      <c r="R395" s="734">
        <v>4</v>
      </c>
      <c r="S395" s="734">
        <v>0</v>
      </c>
      <c r="T395" s="734">
        <v>2</v>
      </c>
      <c r="U395" s="734">
        <v>0</v>
      </c>
      <c r="V395" s="734">
        <v>0</v>
      </c>
      <c r="W395" s="734">
        <v>0</v>
      </c>
      <c r="X395" s="734">
        <v>0</v>
      </c>
      <c r="Y395" s="734">
        <v>0</v>
      </c>
      <c r="Z395" s="734">
        <v>0</v>
      </c>
      <c r="AA395" s="734">
        <v>0</v>
      </c>
      <c r="AB395" s="734">
        <v>0</v>
      </c>
      <c r="AC395" s="149">
        <v>25.9</v>
      </c>
      <c r="AD395" s="149" t="s">
        <v>24</v>
      </c>
      <c r="AE395" s="148">
        <v>2</v>
      </c>
      <c r="AF395" s="149">
        <v>33.333333333333329</v>
      </c>
      <c r="AG395" s="148">
        <v>0</v>
      </c>
      <c r="AH395" s="149">
        <v>0</v>
      </c>
      <c r="AI395" s="148">
        <v>0</v>
      </c>
      <c r="AJ395" s="501">
        <v>0</v>
      </c>
    </row>
    <row r="396" spans="1:36" x14ac:dyDescent="0.2">
      <c r="A396" s="154" t="s">
        <v>64</v>
      </c>
      <c r="B396" s="500">
        <v>7</v>
      </c>
      <c r="C396" s="148">
        <v>0</v>
      </c>
      <c r="D396" s="148">
        <v>6</v>
      </c>
      <c r="E396" s="148">
        <v>1</v>
      </c>
      <c r="F396" s="148">
        <v>0</v>
      </c>
      <c r="G396" s="148">
        <v>0</v>
      </c>
      <c r="H396" s="148">
        <v>0</v>
      </c>
      <c r="I396" s="148">
        <v>0</v>
      </c>
      <c r="J396" s="148">
        <v>0</v>
      </c>
      <c r="K396" s="148">
        <v>0</v>
      </c>
      <c r="L396" s="148">
        <v>0</v>
      </c>
      <c r="M396" s="476"/>
      <c r="N396" s="445" t="s">
        <v>64</v>
      </c>
      <c r="O396" s="733">
        <v>0</v>
      </c>
      <c r="P396" s="734">
        <v>0</v>
      </c>
      <c r="Q396" s="734">
        <v>0</v>
      </c>
      <c r="R396" s="734">
        <v>1</v>
      </c>
      <c r="S396" s="734">
        <v>3</v>
      </c>
      <c r="T396" s="734">
        <v>3</v>
      </c>
      <c r="U396" s="734">
        <v>0</v>
      </c>
      <c r="V396" s="734">
        <v>0</v>
      </c>
      <c r="W396" s="734">
        <v>0</v>
      </c>
      <c r="X396" s="734">
        <v>0</v>
      </c>
      <c r="Y396" s="734">
        <v>0</v>
      </c>
      <c r="Z396" s="734">
        <v>0</v>
      </c>
      <c r="AA396" s="734">
        <v>0</v>
      </c>
      <c r="AB396" s="734">
        <v>0</v>
      </c>
      <c r="AC396" s="149">
        <v>28.2</v>
      </c>
      <c r="AD396" s="149" t="s">
        <v>24</v>
      </c>
      <c r="AE396" s="148">
        <v>3</v>
      </c>
      <c r="AF396" s="149">
        <v>42.857142857142854</v>
      </c>
      <c r="AG396" s="148">
        <v>0</v>
      </c>
      <c r="AH396" s="149">
        <v>0</v>
      </c>
      <c r="AI396" s="148">
        <v>0</v>
      </c>
      <c r="AJ396" s="501">
        <v>0</v>
      </c>
    </row>
    <row r="397" spans="1:36" x14ac:dyDescent="0.2">
      <c r="A397" s="154" t="s">
        <v>106</v>
      </c>
      <c r="B397" s="500">
        <v>8</v>
      </c>
      <c r="C397" s="148">
        <v>0</v>
      </c>
      <c r="D397" s="148">
        <v>8</v>
      </c>
      <c r="E397" s="148">
        <v>0</v>
      </c>
      <c r="F397" s="148">
        <v>0</v>
      </c>
      <c r="G397" s="148">
        <v>0</v>
      </c>
      <c r="H397" s="148">
        <v>0</v>
      </c>
      <c r="I397" s="148">
        <v>0</v>
      </c>
      <c r="J397" s="148">
        <v>0</v>
      </c>
      <c r="K397" s="148">
        <v>0</v>
      </c>
      <c r="L397" s="148">
        <v>0</v>
      </c>
      <c r="M397" s="476"/>
      <c r="N397" s="445" t="s">
        <v>106</v>
      </c>
      <c r="O397" s="733">
        <v>0</v>
      </c>
      <c r="P397" s="734">
        <v>0</v>
      </c>
      <c r="Q397" s="734">
        <v>0</v>
      </c>
      <c r="R397" s="734">
        <v>3</v>
      </c>
      <c r="S397" s="734">
        <v>5</v>
      </c>
      <c r="T397" s="734">
        <v>0</v>
      </c>
      <c r="U397" s="734">
        <v>0</v>
      </c>
      <c r="V397" s="734">
        <v>0</v>
      </c>
      <c r="W397" s="734">
        <v>0</v>
      </c>
      <c r="X397" s="734">
        <v>0</v>
      </c>
      <c r="Y397" s="734">
        <v>0</v>
      </c>
      <c r="Z397" s="734">
        <v>0</v>
      </c>
      <c r="AA397" s="734">
        <v>0</v>
      </c>
      <c r="AB397" s="734">
        <v>0</v>
      </c>
      <c r="AC397" s="149">
        <v>25.5</v>
      </c>
      <c r="AD397" s="149" t="s">
        <v>24</v>
      </c>
      <c r="AE397" s="148">
        <v>0</v>
      </c>
      <c r="AF397" s="149">
        <v>0</v>
      </c>
      <c r="AG397" s="148">
        <v>0</v>
      </c>
      <c r="AH397" s="149">
        <v>0</v>
      </c>
      <c r="AI397" s="148">
        <v>0</v>
      </c>
      <c r="AJ397" s="501">
        <v>0</v>
      </c>
    </row>
    <row r="398" spans="1:36" x14ac:dyDescent="0.2">
      <c r="A398" s="154" t="s">
        <v>107</v>
      </c>
      <c r="B398" s="500">
        <v>6</v>
      </c>
      <c r="C398" s="148">
        <v>0</v>
      </c>
      <c r="D398" s="148">
        <v>5</v>
      </c>
      <c r="E398" s="148">
        <v>1</v>
      </c>
      <c r="F398" s="148">
        <v>0</v>
      </c>
      <c r="G398" s="148">
        <v>0</v>
      </c>
      <c r="H398" s="148">
        <v>0</v>
      </c>
      <c r="I398" s="148">
        <v>0</v>
      </c>
      <c r="J398" s="148">
        <v>0</v>
      </c>
      <c r="K398" s="148">
        <v>0</v>
      </c>
      <c r="L398" s="148">
        <v>0</v>
      </c>
      <c r="M398" s="476"/>
      <c r="N398" s="445" t="s">
        <v>107</v>
      </c>
      <c r="O398" s="733">
        <v>0</v>
      </c>
      <c r="P398" s="734">
        <v>1</v>
      </c>
      <c r="Q398" s="734">
        <v>1</v>
      </c>
      <c r="R398" s="734">
        <v>1</v>
      </c>
      <c r="S398" s="734">
        <v>2</v>
      </c>
      <c r="T398" s="734">
        <v>1</v>
      </c>
      <c r="U398" s="734">
        <v>0</v>
      </c>
      <c r="V398" s="734">
        <v>0</v>
      </c>
      <c r="W398" s="734">
        <v>0</v>
      </c>
      <c r="X398" s="734">
        <v>0</v>
      </c>
      <c r="Y398" s="734">
        <v>0</v>
      </c>
      <c r="Z398" s="734">
        <v>0</v>
      </c>
      <c r="AA398" s="734">
        <v>0</v>
      </c>
      <c r="AB398" s="734">
        <v>0</v>
      </c>
      <c r="AC398" s="149">
        <v>23.4</v>
      </c>
      <c r="AD398" s="149" t="s">
        <v>24</v>
      </c>
      <c r="AE398" s="148">
        <v>1</v>
      </c>
      <c r="AF398" s="149">
        <v>16.666666666666664</v>
      </c>
      <c r="AG398" s="148">
        <v>0</v>
      </c>
      <c r="AH398" s="149">
        <v>0</v>
      </c>
      <c r="AI398" s="148">
        <v>0</v>
      </c>
      <c r="AJ398" s="501">
        <v>0</v>
      </c>
    </row>
    <row r="399" spans="1:36" x14ac:dyDescent="0.2">
      <c r="A399" s="154" t="s">
        <v>108</v>
      </c>
      <c r="B399" s="500">
        <v>7</v>
      </c>
      <c r="C399" s="148">
        <v>0</v>
      </c>
      <c r="D399" s="148">
        <v>6</v>
      </c>
      <c r="E399" s="148">
        <v>0</v>
      </c>
      <c r="F399" s="148">
        <v>1</v>
      </c>
      <c r="G399" s="148">
        <v>0</v>
      </c>
      <c r="H399" s="148">
        <v>0</v>
      </c>
      <c r="I399" s="148">
        <v>0</v>
      </c>
      <c r="J399" s="148">
        <v>0</v>
      </c>
      <c r="K399" s="148">
        <v>0</v>
      </c>
      <c r="L399" s="148">
        <v>0</v>
      </c>
      <c r="M399" s="476"/>
      <c r="N399" s="445" t="s">
        <v>108</v>
      </c>
      <c r="O399" s="733">
        <v>0</v>
      </c>
      <c r="P399" s="734">
        <v>0</v>
      </c>
      <c r="Q399" s="734">
        <v>0</v>
      </c>
      <c r="R399" s="734">
        <v>3</v>
      </c>
      <c r="S399" s="734">
        <v>4</v>
      </c>
      <c r="T399" s="734">
        <v>0</v>
      </c>
      <c r="U399" s="734">
        <v>0</v>
      </c>
      <c r="V399" s="734">
        <v>0</v>
      </c>
      <c r="W399" s="734">
        <v>0</v>
      </c>
      <c r="X399" s="734">
        <v>0</v>
      </c>
      <c r="Y399" s="734">
        <v>0</v>
      </c>
      <c r="Z399" s="734">
        <v>0</v>
      </c>
      <c r="AA399" s="734">
        <v>0</v>
      </c>
      <c r="AB399" s="734">
        <v>0</v>
      </c>
      <c r="AC399" s="149">
        <v>25.1</v>
      </c>
      <c r="AD399" s="149" t="s">
        <v>24</v>
      </c>
      <c r="AE399" s="148">
        <v>0</v>
      </c>
      <c r="AF399" s="149">
        <v>0</v>
      </c>
      <c r="AG399" s="148">
        <v>0</v>
      </c>
      <c r="AH399" s="149">
        <v>0</v>
      </c>
      <c r="AI399" s="148">
        <v>0</v>
      </c>
      <c r="AJ399" s="501">
        <v>0</v>
      </c>
    </row>
    <row r="400" spans="1:36" x14ac:dyDescent="0.2">
      <c r="A400" s="154" t="s">
        <v>65</v>
      </c>
      <c r="B400" s="504">
        <v>6</v>
      </c>
      <c r="C400" s="150">
        <v>0</v>
      </c>
      <c r="D400" s="150">
        <v>3</v>
      </c>
      <c r="E400" s="150">
        <v>0</v>
      </c>
      <c r="F400" s="150">
        <v>3</v>
      </c>
      <c r="G400" s="150">
        <v>0</v>
      </c>
      <c r="H400" s="150">
        <v>0</v>
      </c>
      <c r="I400" s="150">
        <v>0</v>
      </c>
      <c r="J400" s="150">
        <v>0</v>
      </c>
      <c r="K400" s="150">
        <v>0</v>
      </c>
      <c r="L400" s="150">
        <v>0</v>
      </c>
      <c r="M400" s="478"/>
      <c r="N400" s="445" t="s">
        <v>65</v>
      </c>
      <c r="O400" s="733">
        <v>0</v>
      </c>
      <c r="P400" s="734">
        <v>0</v>
      </c>
      <c r="Q400" s="734">
        <v>2</v>
      </c>
      <c r="R400" s="734">
        <v>1</v>
      </c>
      <c r="S400" s="734">
        <v>2</v>
      </c>
      <c r="T400" s="734">
        <v>1</v>
      </c>
      <c r="U400" s="734">
        <v>0</v>
      </c>
      <c r="V400" s="734">
        <v>0</v>
      </c>
      <c r="W400" s="734">
        <v>0</v>
      </c>
      <c r="X400" s="734">
        <v>0</v>
      </c>
      <c r="Y400" s="734">
        <v>0</v>
      </c>
      <c r="Z400" s="734">
        <v>0</v>
      </c>
      <c r="AA400" s="734">
        <v>0</v>
      </c>
      <c r="AB400" s="734">
        <v>0</v>
      </c>
      <c r="AC400" s="151">
        <v>25</v>
      </c>
      <c r="AD400" s="151" t="s">
        <v>24</v>
      </c>
      <c r="AE400" s="150">
        <v>1</v>
      </c>
      <c r="AF400" s="151">
        <v>16.666666666666664</v>
      </c>
      <c r="AG400" s="150">
        <v>0</v>
      </c>
      <c r="AH400" s="151">
        <v>0</v>
      </c>
      <c r="AI400" s="150">
        <v>0</v>
      </c>
      <c r="AJ400" s="505">
        <v>0</v>
      </c>
    </row>
    <row r="401" spans="1:36" x14ac:dyDescent="0.2">
      <c r="A401" s="154" t="s">
        <v>109</v>
      </c>
      <c r="B401" s="500">
        <v>6</v>
      </c>
      <c r="C401" s="148">
        <v>0</v>
      </c>
      <c r="D401" s="148">
        <v>5</v>
      </c>
      <c r="E401" s="148">
        <v>0</v>
      </c>
      <c r="F401" s="148">
        <v>1</v>
      </c>
      <c r="G401" s="148">
        <v>0</v>
      </c>
      <c r="H401" s="148">
        <v>0</v>
      </c>
      <c r="I401" s="148">
        <v>0</v>
      </c>
      <c r="J401" s="148">
        <v>0</v>
      </c>
      <c r="K401" s="148">
        <v>0</v>
      </c>
      <c r="L401" s="148">
        <v>0</v>
      </c>
      <c r="M401" s="476"/>
      <c r="N401" s="445" t="s">
        <v>109</v>
      </c>
      <c r="O401" s="733">
        <v>0</v>
      </c>
      <c r="P401" s="734">
        <v>0</v>
      </c>
      <c r="Q401" s="734">
        <v>0</v>
      </c>
      <c r="R401" s="734">
        <v>3</v>
      </c>
      <c r="S401" s="734">
        <v>2</v>
      </c>
      <c r="T401" s="734">
        <v>1</v>
      </c>
      <c r="U401" s="734">
        <v>0</v>
      </c>
      <c r="V401" s="734">
        <v>0</v>
      </c>
      <c r="W401" s="734">
        <v>0</v>
      </c>
      <c r="X401" s="734">
        <v>0</v>
      </c>
      <c r="Y401" s="734">
        <v>0</v>
      </c>
      <c r="Z401" s="734">
        <v>0</v>
      </c>
      <c r="AA401" s="734">
        <v>0</v>
      </c>
      <c r="AB401" s="734">
        <v>0</v>
      </c>
      <c r="AC401" s="149">
        <v>26.1</v>
      </c>
      <c r="AD401" s="149" t="s">
        <v>24</v>
      </c>
      <c r="AE401" s="148">
        <v>1</v>
      </c>
      <c r="AF401" s="149">
        <v>16.666666666666664</v>
      </c>
      <c r="AG401" s="148">
        <v>0</v>
      </c>
      <c r="AH401" s="149">
        <v>0</v>
      </c>
      <c r="AI401" s="148">
        <v>0</v>
      </c>
      <c r="AJ401" s="501">
        <v>0</v>
      </c>
    </row>
    <row r="402" spans="1:36" x14ac:dyDescent="0.2">
      <c r="A402" s="154" t="s">
        <v>110</v>
      </c>
      <c r="B402" s="500">
        <v>5</v>
      </c>
      <c r="C402" s="148">
        <v>0</v>
      </c>
      <c r="D402" s="148">
        <v>5</v>
      </c>
      <c r="E402" s="148">
        <v>0</v>
      </c>
      <c r="F402" s="148">
        <v>0</v>
      </c>
      <c r="G402" s="148">
        <v>0</v>
      </c>
      <c r="H402" s="148">
        <v>0</v>
      </c>
      <c r="I402" s="148">
        <v>0</v>
      </c>
      <c r="J402" s="148">
        <v>0</v>
      </c>
      <c r="K402" s="148">
        <v>0</v>
      </c>
      <c r="L402" s="148">
        <v>0</v>
      </c>
      <c r="M402" s="476"/>
      <c r="N402" s="445" t="s">
        <v>110</v>
      </c>
      <c r="O402" s="733">
        <v>0</v>
      </c>
      <c r="P402" s="734">
        <v>0</v>
      </c>
      <c r="Q402" s="734">
        <v>0</v>
      </c>
      <c r="R402" s="734">
        <v>2</v>
      </c>
      <c r="S402" s="734">
        <v>1</v>
      </c>
      <c r="T402" s="734">
        <v>2</v>
      </c>
      <c r="U402" s="734">
        <v>0</v>
      </c>
      <c r="V402" s="734">
        <v>0</v>
      </c>
      <c r="W402" s="734">
        <v>0</v>
      </c>
      <c r="X402" s="734">
        <v>0</v>
      </c>
      <c r="Y402" s="734">
        <v>0</v>
      </c>
      <c r="Z402" s="734">
        <v>0</v>
      </c>
      <c r="AA402" s="734">
        <v>0</v>
      </c>
      <c r="AB402" s="734">
        <v>0</v>
      </c>
      <c r="AC402" s="149">
        <v>27.3</v>
      </c>
      <c r="AD402" s="149" t="s">
        <v>24</v>
      </c>
      <c r="AE402" s="148">
        <v>2</v>
      </c>
      <c r="AF402" s="149">
        <v>40</v>
      </c>
      <c r="AG402" s="148">
        <v>0</v>
      </c>
      <c r="AH402" s="149">
        <v>0</v>
      </c>
      <c r="AI402" s="148">
        <v>0</v>
      </c>
      <c r="AJ402" s="501">
        <v>0</v>
      </c>
    </row>
    <row r="403" spans="1:36" x14ac:dyDescent="0.2">
      <c r="A403" s="154" t="s">
        <v>111</v>
      </c>
      <c r="B403" s="500">
        <v>10</v>
      </c>
      <c r="C403" s="148">
        <v>0</v>
      </c>
      <c r="D403" s="148">
        <v>10</v>
      </c>
      <c r="E403" s="148">
        <v>0</v>
      </c>
      <c r="F403" s="148">
        <v>0</v>
      </c>
      <c r="G403" s="148">
        <v>0</v>
      </c>
      <c r="H403" s="148">
        <v>0</v>
      </c>
      <c r="I403" s="148">
        <v>0</v>
      </c>
      <c r="J403" s="148">
        <v>0</v>
      </c>
      <c r="K403" s="148">
        <v>0</v>
      </c>
      <c r="L403" s="148">
        <v>0</v>
      </c>
      <c r="M403" s="476"/>
      <c r="N403" s="445" t="s">
        <v>111</v>
      </c>
      <c r="O403" s="733">
        <v>0</v>
      </c>
      <c r="P403" s="734">
        <v>0</v>
      </c>
      <c r="Q403" s="734">
        <v>1</v>
      </c>
      <c r="R403" s="734">
        <v>3</v>
      </c>
      <c r="S403" s="734">
        <v>2</v>
      </c>
      <c r="T403" s="734">
        <v>4</v>
      </c>
      <c r="U403" s="734">
        <v>0</v>
      </c>
      <c r="V403" s="734">
        <v>0</v>
      </c>
      <c r="W403" s="734">
        <v>0</v>
      </c>
      <c r="X403" s="734">
        <v>0</v>
      </c>
      <c r="Y403" s="734">
        <v>0</v>
      </c>
      <c r="Z403" s="734">
        <v>0</v>
      </c>
      <c r="AA403" s="734">
        <v>0</v>
      </c>
      <c r="AB403" s="734">
        <v>0</v>
      </c>
      <c r="AC403" s="149">
        <v>26.9</v>
      </c>
      <c r="AD403" s="149" t="s">
        <v>24</v>
      </c>
      <c r="AE403" s="148">
        <v>4</v>
      </c>
      <c r="AF403" s="149">
        <v>40</v>
      </c>
      <c r="AG403" s="148">
        <v>0</v>
      </c>
      <c r="AH403" s="149">
        <v>0</v>
      </c>
      <c r="AI403" s="148">
        <v>0</v>
      </c>
      <c r="AJ403" s="501">
        <v>0</v>
      </c>
    </row>
    <row r="404" spans="1:36" x14ac:dyDescent="0.2">
      <c r="A404" s="154" t="s">
        <v>67</v>
      </c>
      <c r="B404" s="500">
        <v>7</v>
      </c>
      <c r="C404" s="148">
        <v>0</v>
      </c>
      <c r="D404" s="148">
        <v>7</v>
      </c>
      <c r="E404" s="148">
        <v>0</v>
      </c>
      <c r="F404" s="148">
        <v>0</v>
      </c>
      <c r="G404" s="148">
        <v>0</v>
      </c>
      <c r="H404" s="148">
        <v>0</v>
      </c>
      <c r="I404" s="148">
        <v>0</v>
      </c>
      <c r="J404" s="148">
        <v>0</v>
      </c>
      <c r="K404" s="148">
        <v>0</v>
      </c>
      <c r="L404" s="148">
        <v>0</v>
      </c>
      <c r="M404" s="476"/>
      <c r="N404" s="445" t="s">
        <v>67</v>
      </c>
      <c r="O404" s="733">
        <v>0</v>
      </c>
      <c r="P404" s="734">
        <v>0</v>
      </c>
      <c r="Q404" s="734">
        <v>0</v>
      </c>
      <c r="R404" s="734">
        <v>2</v>
      </c>
      <c r="S404" s="734">
        <v>5</v>
      </c>
      <c r="T404" s="734">
        <v>0</v>
      </c>
      <c r="U404" s="734">
        <v>0</v>
      </c>
      <c r="V404" s="734">
        <v>0</v>
      </c>
      <c r="W404" s="734">
        <v>0</v>
      </c>
      <c r="X404" s="734">
        <v>0</v>
      </c>
      <c r="Y404" s="734">
        <v>0</v>
      </c>
      <c r="Z404" s="734">
        <v>0</v>
      </c>
      <c r="AA404" s="734">
        <v>0</v>
      </c>
      <c r="AB404" s="734">
        <v>0</v>
      </c>
      <c r="AC404" s="149">
        <v>25.5</v>
      </c>
      <c r="AD404" s="149" t="s">
        <v>24</v>
      </c>
      <c r="AE404" s="148">
        <v>0</v>
      </c>
      <c r="AF404" s="149">
        <v>0</v>
      </c>
      <c r="AG404" s="148">
        <v>0</v>
      </c>
      <c r="AH404" s="149">
        <v>0</v>
      </c>
      <c r="AI404" s="148">
        <v>0</v>
      </c>
      <c r="AJ404" s="501">
        <v>0</v>
      </c>
    </row>
    <row r="405" spans="1:36" x14ac:dyDescent="0.2">
      <c r="A405" s="154" t="s">
        <v>112</v>
      </c>
      <c r="B405" s="500">
        <v>0</v>
      </c>
      <c r="C405" s="148">
        <v>0</v>
      </c>
      <c r="D405" s="148">
        <v>0</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0</v>
      </c>
      <c r="T405" s="734">
        <v>0</v>
      </c>
      <c r="U405" s="734">
        <v>0</v>
      </c>
      <c r="V405" s="734">
        <v>0</v>
      </c>
      <c r="W405" s="734">
        <v>0</v>
      </c>
      <c r="X405" s="734">
        <v>0</v>
      </c>
      <c r="Y405" s="734">
        <v>0</v>
      </c>
      <c r="Z405" s="734">
        <v>0</v>
      </c>
      <c r="AA405" s="734">
        <v>0</v>
      </c>
      <c r="AB405" s="734">
        <v>0</v>
      </c>
      <c r="AC405" s="149" t="s">
        <v>24</v>
      </c>
      <c r="AD405" s="149" t="s">
        <v>24</v>
      </c>
      <c r="AE405" s="148">
        <v>0</v>
      </c>
      <c r="AF405" s="149">
        <v>0</v>
      </c>
      <c r="AG405" s="148">
        <v>0</v>
      </c>
      <c r="AH405" s="149">
        <v>0</v>
      </c>
      <c r="AI405" s="148">
        <v>0</v>
      </c>
      <c r="AJ405" s="501">
        <v>0</v>
      </c>
    </row>
    <row r="406" spans="1:36" x14ac:dyDescent="0.2">
      <c r="A406" s="154" t="s">
        <v>113</v>
      </c>
      <c r="B406" s="500">
        <v>7</v>
      </c>
      <c r="C406" s="148">
        <v>0</v>
      </c>
      <c r="D406" s="148">
        <v>5</v>
      </c>
      <c r="E406" s="148">
        <v>0</v>
      </c>
      <c r="F406" s="148">
        <v>2</v>
      </c>
      <c r="G406" s="148">
        <v>0</v>
      </c>
      <c r="H406" s="148">
        <v>0</v>
      </c>
      <c r="I406" s="148">
        <v>0</v>
      </c>
      <c r="J406" s="148">
        <v>0</v>
      </c>
      <c r="K406" s="148">
        <v>0</v>
      </c>
      <c r="L406" s="148">
        <v>0</v>
      </c>
      <c r="M406" s="476"/>
      <c r="N406" s="445" t="s">
        <v>113</v>
      </c>
      <c r="O406" s="733">
        <v>0</v>
      </c>
      <c r="P406" s="734">
        <v>1</v>
      </c>
      <c r="Q406" s="734">
        <v>0</v>
      </c>
      <c r="R406" s="734">
        <v>4</v>
      </c>
      <c r="S406" s="734">
        <v>1</v>
      </c>
      <c r="T406" s="734">
        <v>1</v>
      </c>
      <c r="U406" s="734">
        <v>0</v>
      </c>
      <c r="V406" s="734">
        <v>0</v>
      </c>
      <c r="W406" s="734">
        <v>0</v>
      </c>
      <c r="X406" s="734">
        <v>0</v>
      </c>
      <c r="Y406" s="734">
        <v>0</v>
      </c>
      <c r="Z406" s="734">
        <v>0</v>
      </c>
      <c r="AA406" s="734">
        <v>0</v>
      </c>
      <c r="AB406" s="734">
        <v>0</v>
      </c>
      <c r="AC406" s="149">
        <v>24</v>
      </c>
      <c r="AD406" s="149" t="s">
        <v>24</v>
      </c>
      <c r="AE406" s="148">
        <v>1</v>
      </c>
      <c r="AF406" s="149">
        <v>14.285714285714285</v>
      </c>
      <c r="AG406" s="148">
        <v>0</v>
      </c>
      <c r="AH406" s="149">
        <v>0</v>
      </c>
      <c r="AI406" s="148">
        <v>0</v>
      </c>
      <c r="AJ406" s="501">
        <v>0</v>
      </c>
    </row>
    <row r="407" spans="1:36" x14ac:dyDescent="0.2">
      <c r="A407" s="154" t="s">
        <v>114</v>
      </c>
      <c r="B407" s="500">
        <v>3</v>
      </c>
      <c r="C407" s="148">
        <v>0</v>
      </c>
      <c r="D407" s="148">
        <v>3</v>
      </c>
      <c r="E407" s="148">
        <v>0</v>
      </c>
      <c r="F407" s="148">
        <v>0</v>
      </c>
      <c r="G407" s="148">
        <v>0</v>
      </c>
      <c r="H407" s="148">
        <v>0</v>
      </c>
      <c r="I407" s="148">
        <v>0</v>
      </c>
      <c r="J407" s="148">
        <v>0</v>
      </c>
      <c r="K407" s="148">
        <v>0</v>
      </c>
      <c r="L407" s="148">
        <v>0</v>
      </c>
      <c r="M407" s="476"/>
      <c r="N407" s="445" t="s">
        <v>114</v>
      </c>
      <c r="O407" s="733">
        <v>0</v>
      </c>
      <c r="P407" s="734">
        <v>0</v>
      </c>
      <c r="Q407" s="734">
        <v>0</v>
      </c>
      <c r="R407" s="734">
        <v>1</v>
      </c>
      <c r="S407" s="734">
        <v>1</v>
      </c>
      <c r="T407" s="734">
        <v>1</v>
      </c>
      <c r="U407" s="734">
        <v>0</v>
      </c>
      <c r="V407" s="734">
        <v>0</v>
      </c>
      <c r="W407" s="734">
        <v>0</v>
      </c>
      <c r="X407" s="734">
        <v>0</v>
      </c>
      <c r="Y407" s="734">
        <v>0</v>
      </c>
      <c r="Z407" s="734">
        <v>0</v>
      </c>
      <c r="AA407" s="734">
        <v>0</v>
      </c>
      <c r="AB407" s="734">
        <v>0</v>
      </c>
      <c r="AC407" s="149">
        <v>27.4</v>
      </c>
      <c r="AD407" s="149" t="s">
        <v>24</v>
      </c>
      <c r="AE407" s="148">
        <v>1</v>
      </c>
      <c r="AF407" s="149">
        <v>33.333333333333329</v>
      </c>
      <c r="AG407" s="148">
        <v>0</v>
      </c>
      <c r="AH407" s="149">
        <v>0</v>
      </c>
      <c r="AI407" s="148">
        <v>0</v>
      </c>
      <c r="AJ407" s="501">
        <v>0</v>
      </c>
    </row>
    <row r="408" spans="1:36" x14ac:dyDescent="0.2">
      <c r="A408" s="154" t="s">
        <v>69</v>
      </c>
      <c r="B408" s="504">
        <v>2</v>
      </c>
      <c r="C408" s="150">
        <v>0</v>
      </c>
      <c r="D408" s="150">
        <v>1</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0</v>
      </c>
      <c r="T408" s="734">
        <v>2</v>
      </c>
      <c r="U408" s="734">
        <v>0</v>
      </c>
      <c r="V408" s="734">
        <v>0</v>
      </c>
      <c r="W408" s="734">
        <v>0</v>
      </c>
      <c r="X408" s="734">
        <v>0</v>
      </c>
      <c r="Y408" s="734">
        <v>0</v>
      </c>
      <c r="Z408" s="734">
        <v>0</v>
      </c>
      <c r="AA408" s="734">
        <v>0</v>
      </c>
      <c r="AB408" s="734">
        <v>0</v>
      </c>
      <c r="AC408" s="151">
        <v>30.8</v>
      </c>
      <c r="AD408" s="151" t="s">
        <v>24</v>
      </c>
      <c r="AE408" s="150">
        <v>2</v>
      </c>
      <c r="AF408" s="151">
        <v>100</v>
      </c>
      <c r="AG408" s="150">
        <v>0</v>
      </c>
      <c r="AH408" s="151">
        <v>0</v>
      </c>
      <c r="AI408" s="150">
        <v>0</v>
      </c>
      <c r="AJ408" s="505">
        <v>0</v>
      </c>
    </row>
    <row r="409" spans="1:36" x14ac:dyDescent="0.2">
      <c r="A409" s="154" t="s">
        <v>115</v>
      </c>
      <c r="B409" s="500">
        <v>2</v>
      </c>
      <c r="C409" s="148">
        <v>0</v>
      </c>
      <c r="D409" s="148">
        <v>2</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2</v>
      </c>
      <c r="T409" s="734">
        <v>0</v>
      </c>
      <c r="U409" s="734">
        <v>0</v>
      </c>
      <c r="V409" s="734">
        <v>0</v>
      </c>
      <c r="W409" s="734">
        <v>0</v>
      </c>
      <c r="X409" s="734">
        <v>0</v>
      </c>
      <c r="Y409" s="734">
        <v>0</v>
      </c>
      <c r="Z409" s="734">
        <v>0</v>
      </c>
      <c r="AA409" s="734">
        <v>0</v>
      </c>
      <c r="AB409" s="734">
        <v>0</v>
      </c>
      <c r="AC409" s="149">
        <v>27.3</v>
      </c>
      <c r="AD409" s="149" t="s">
        <v>24</v>
      </c>
      <c r="AE409" s="148">
        <v>0</v>
      </c>
      <c r="AF409" s="149">
        <v>0</v>
      </c>
      <c r="AG409" s="148">
        <v>0</v>
      </c>
      <c r="AH409" s="149">
        <v>0</v>
      </c>
      <c r="AI409" s="148">
        <v>0</v>
      </c>
      <c r="AJ409" s="501">
        <v>0</v>
      </c>
    </row>
    <row r="410" spans="1:36" x14ac:dyDescent="0.2">
      <c r="A410" s="154" t="s">
        <v>116</v>
      </c>
      <c r="B410" s="500">
        <v>5</v>
      </c>
      <c r="C410" s="148">
        <v>0</v>
      </c>
      <c r="D410" s="148">
        <v>5</v>
      </c>
      <c r="E410" s="148">
        <v>0</v>
      </c>
      <c r="F410" s="148">
        <v>0</v>
      </c>
      <c r="G410" s="148">
        <v>0</v>
      </c>
      <c r="H410" s="148">
        <v>0</v>
      </c>
      <c r="I410" s="148">
        <v>0</v>
      </c>
      <c r="J410" s="148">
        <v>0</v>
      </c>
      <c r="K410" s="148">
        <v>0</v>
      </c>
      <c r="L410" s="148">
        <v>0</v>
      </c>
      <c r="M410" s="476"/>
      <c r="N410" s="445" t="s">
        <v>116</v>
      </c>
      <c r="O410" s="733">
        <v>0</v>
      </c>
      <c r="P410" s="734">
        <v>1</v>
      </c>
      <c r="Q410" s="734">
        <v>0</v>
      </c>
      <c r="R410" s="734">
        <v>2</v>
      </c>
      <c r="S410" s="734">
        <v>2</v>
      </c>
      <c r="T410" s="734">
        <v>0</v>
      </c>
      <c r="U410" s="734">
        <v>0</v>
      </c>
      <c r="V410" s="734">
        <v>0</v>
      </c>
      <c r="W410" s="734">
        <v>0</v>
      </c>
      <c r="X410" s="734">
        <v>0</v>
      </c>
      <c r="Y410" s="734">
        <v>0</v>
      </c>
      <c r="Z410" s="734">
        <v>0</v>
      </c>
      <c r="AA410" s="734">
        <v>0</v>
      </c>
      <c r="AB410" s="734">
        <v>0</v>
      </c>
      <c r="AC410" s="149">
        <v>22.7</v>
      </c>
      <c r="AD410" s="149" t="s">
        <v>24</v>
      </c>
      <c r="AE410" s="148">
        <v>0</v>
      </c>
      <c r="AF410" s="149">
        <v>0</v>
      </c>
      <c r="AG410" s="148">
        <v>0</v>
      </c>
      <c r="AH410" s="149">
        <v>0</v>
      </c>
      <c r="AI410" s="148">
        <v>0</v>
      </c>
      <c r="AJ410" s="501">
        <v>0</v>
      </c>
    </row>
    <row r="411" spans="1:36" ht="13.5" thickBot="1" x14ac:dyDescent="0.25">
      <c r="A411" s="154" t="s">
        <v>117</v>
      </c>
      <c r="B411" s="502">
        <v>2</v>
      </c>
      <c r="C411" s="152">
        <v>0</v>
      </c>
      <c r="D411" s="152">
        <v>1</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1</v>
      </c>
      <c r="T411" s="736">
        <v>0</v>
      </c>
      <c r="U411" s="736">
        <v>0</v>
      </c>
      <c r="V411" s="736">
        <v>1</v>
      </c>
      <c r="W411" s="736">
        <v>0</v>
      </c>
      <c r="X411" s="736">
        <v>0</v>
      </c>
      <c r="Y411" s="736">
        <v>0</v>
      </c>
      <c r="Z411" s="736">
        <v>0</v>
      </c>
      <c r="AA411" s="736">
        <v>0</v>
      </c>
      <c r="AB411" s="736">
        <v>0</v>
      </c>
      <c r="AC411" s="737">
        <v>32.799999999999997</v>
      </c>
      <c r="AD411" s="153" t="s">
        <v>24</v>
      </c>
      <c r="AE411" s="152">
        <v>1</v>
      </c>
      <c r="AF411" s="153">
        <v>50</v>
      </c>
      <c r="AG411" s="152">
        <v>1</v>
      </c>
      <c r="AH411" s="153">
        <v>50</v>
      </c>
      <c r="AI411" s="152">
        <v>0</v>
      </c>
      <c r="AJ411" s="503">
        <v>0</v>
      </c>
    </row>
    <row r="412" spans="1:36" x14ac:dyDescent="0.2">
      <c r="A412" s="154" t="s">
        <v>71</v>
      </c>
      <c r="B412" s="500">
        <v>3</v>
      </c>
      <c r="C412" s="148">
        <v>0</v>
      </c>
      <c r="D412" s="148">
        <v>3</v>
      </c>
      <c r="E412" s="148">
        <v>0</v>
      </c>
      <c r="F412" s="148">
        <v>0</v>
      </c>
      <c r="G412" s="148">
        <v>0</v>
      </c>
      <c r="H412" s="148">
        <v>0</v>
      </c>
      <c r="I412" s="148">
        <v>0</v>
      </c>
      <c r="J412" s="148">
        <v>0</v>
      </c>
      <c r="K412" s="148">
        <v>0</v>
      </c>
      <c r="L412" s="148">
        <v>0</v>
      </c>
      <c r="M412" s="476"/>
      <c r="N412" s="445" t="s">
        <v>71</v>
      </c>
      <c r="O412" s="738">
        <v>0</v>
      </c>
      <c r="P412" s="739">
        <v>0</v>
      </c>
      <c r="Q412" s="739">
        <v>1</v>
      </c>
      <c r="R412" s="739">
        <v>0</v>
      </c>
      <c r="S412" s="739">
        <v>2</v>
      </c>
      <c r="T412" s="739">
        <v>0</v>
      </c>
      <c r="U412" s="739">
        <v>0</v>
      </c>
      <c r="V412" s="739">
        <v>0</v>
      </c>
      <c r="W412" s="739">
        <v>0</v>
      </c>
      <c r="X412" s="739">
        <v>0</v>
      </c>
      <c r="Y412" s="739">
        <v>0</v>
      </c>
      <c r="Z412" s="739">
        <v>0</v>
      </c>
      <c r="AA412" s="739">
        <v>0</v>
      </c>
      <c r="AB412" s="739">
        <v>0</v>
      </c>
      <c r="AC412" s="151">
        <v>25.1</v>
      </c>
      <c r="AD412" s="149" t="s">
        <v>24</v>
      </c>
      <c r="AE412" s="148">
        <v>0</v>
      </c>
      <c r="AF412" s="149">
        <v>0</v>
      </c>
      <c r="AG412" s="148">
        <v>0</v>
      </c>
      <c r="AH412" s="149">
        <v>0</v>
      </c>
      <c r="AI412" s="148">
        <v>0</v>
      </c>
      <c r="AJ412" s="501">
        <v>0</v>
      </c>
    </row>
    <row r="413" spans="1:36" x14ac:dyDescent="0.2">
      <c r="A413" s="154" t="s">
        <v>118</v>
      </c>
      <c r="B413" s="500">
        <v>3</v>
      </c>
      <c r="C413" s="148">
        <v>0</v>
      </c>
      <c r="D413" s="148">
        <v>3</v>
      </c>
      <c r="E413" s="148">
        <v>0</v>
      </c>
      <c r="F413" s="148">
        <v>0</v>
      </c>
      <c r="G413" s="148">
        <v>0</v>
      </c>
      <c r="H413" s="148">
        <v>0</v>
      </c>
      <c r="I413" s="148">
        <v>0</v>
      </c>
      <c r="J413" s="148">
        <v>0</v>
      </c>
      <c r="K413" s="148">
        <v>0</v>
      </c>
      <c r="L413" s="148">
        <v>0</v>
      </c>
      <c r="M413" s="476"/>
      <c r="N413" s="445" t="s">
        <v>118</v>
      </c>
      <c r="O413" s="733">
        <v>0</v>
      </c>
      <c r="P413" s="734">
        <v>0</v>
      </c>
      <c r="Q413" s="734">
        <v>0</v>
      </c>
      <c r="R413" s="734">
        <v>1</v>
      </c>
      <c r="S413" s="734">
        <v>1</v>
      </c>
      <c r="T413" s="734">
        <v>1</v>
      </c>
      <c r="U413" s="734">
        <v>0</v>
      </c>
      <c r="V413" s="734">
        <v>0</v>
      </c>
      <c r="W413" s="734">
        <v>0</v>
      </c>
      <c r="X413" s="734">
        <v>0</v>
      </c>
      <c r="Y413" s="734">
        <v>0</v>
      </c>
      <c r="Z413" s="734">
        <v>0</v>
      </c>
      <c r="AA413" s="734">
        <v>0</v>
      </c>
      <c r="AB413" s="734">
        <v>0</v>
      </c>
      <c r="AC413" s="149">
        <v>27.5</v>
      </c>
      <c r="AD413" s="149" t="s">
        <v>24</v>
      </c>
      <c r="AE413" s="148">
        <v>1</v>
      </c>
      <c r="AF413" s="149">
        <v>33.333333333333329</v>
      </c>
      <c r="AG413" s="148">
        <v>0</v>
      </c>
      <c r="AH413" s="149">
        <v>0</v>
      </c>
      <c r="AI413" s="148">
        <v>0</v>
      </c>
      <c r="AJ413" s="501">
        <v>0</v>
      </c>
    </row>
    <row r="414" spans="1:36" x14ac:dyDescent="0.2">
      <c r="A414" s="154" t="s">
        <v>119</v>
      </c>
      <c r="B414" s="500">
        <v>2</v>
      </c>
      <c r="C414" s="148">
        <v>0</v>
      </c>
      <c r="D414" s="148">
        <v>2</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2</v>
      </c>
      <c r="T414" s="734">
        <v>0</v>
      </c>
      <c r="U414" s="734">
        <v>0</v>
      </c>
      <c r="V414" s="734">
        <v>0</v>
      </c>
      <c r="W414" s="734">
        <v>0</v>
      </c>
      <c r="X414" s="734">
        <v>0</v>
      </c>
      <c r="Y414" s="734">
        <v>0</v>
      </c>
      <c r="Z414" s="734">
        <v>0</v>
      </c>
      <c r="AA414" s="734">
        <v>0</v>
      </c>
      <c r="AB414" s="734">
        <v>0</v>
      </c>
      <c r="AC414" s="149">
        <v>29.5</v>
      </c>
      <c r="AD414" s="149" t="s">
        <v>24</v>
      </c>
      <c r="AE414" s="148">
        <v>0</v>
      </c>
      <c r="AF414" s="149">
        <v>0</v>
      </c>
      <c r="AG414" s="148">
        <v>0</v>
      </c>
      <c r="AH414" s="149">
        <v>0</v>
      </c>
      <c r="AI414" s="148">
        <v>0</v>
      </c>
      <c r="AJ414" s="501">
        <v>0</v>
      </c>
    </row>
    <row r="415" spans="1:36" x14ac:dyDescent="0.2">
      <c r="A415" s="154" t="s">
        <v>120</v>
      </c>
      <c r="B415" s="500">
        <v>0</v>
      </c>
      <c r="C415" s="148">
        <v>0</v>
      </c>
      <c r="D415" s="148">
        <v>0</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0</v>
      </c>
      <c r="W415" s="734">
        <v>0</v>
      </c>
      <c r="X415" s="734">
        <v>0</v>
      </c>
      <c r="Y415" s="734">
        <v>0</v>
      </c>
      <c r="Z415" s="734">
        <v>0</v>
      </c>
      <c r="AA415" s="734">
        <v>0</v>
      </c>
      <c r="AB415" s="734">
        <v>0</v>
      </c>
      <c r="AC415" s="149" t="s">
        <v>24</v>
      </c>
      <c r="AD415" s="149" t="s">
        <v>24</v>
      </c>
      <c r="AE415" s="148">
        <v>0</v>
      </c>
      <c r="AF415" s="149">
        <v>0</v>
      </c>
      <c r="AG415" s="148">
        <v>0</v>
      </c>
      <c r="AH415" s="149">
        <v>0</v>
      </c>
      <c r="AI415" s="148">
        <v>0</v>
      </c>
      <c r="AJ415" s="501">
        <v>0</v>
      </c>
    </row>
    <row r="416" spans="1:36" x14ac:dyDescent="0.2">
      <c r="A416" s="154" t="s">
        <v>72</v>
      </c>
      <c r="B416" s="500">
        <v>1</v>
      </c>
      <c r="C416" s="148">
        <v>0</v>
      </c>
      <c r="D416" s="148">
        <v>1</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1</v>
      </c>
      <c r="T416" s="734">
        <v>0</v>
      </c>
      <c r="U416" s="734">
        <v>0</v>
      </c>
      <c r="V416" s="734">
        <v>0</v>
      </c>
      <c r="W416" s="734">
        <v>0</v>
      </c>
      <c r="X416" s="734">
        <v>0</v>
      </c>
      <c r="Y416" s="734">
        <v>0</v>
      </c>
      <c r="Z416" s="734">
        <v>0</v>
      </c>
      <c r="AA416" s="734">
        <v>0</v>
      </c>
      <c r="AB416" s="734">
        <v>0</v>
      </c>
      <c r="AC416" s="149">
        <v>28.3</v>
      </c>
      <c r="AD416" s="149" t="s">
        <v>24</v>
      </c>
      <c r="AE416" s="148">
        <v>0</v>
      </c>
      <c r="AF416" s="149">
        <v>0</v>
      </c>
      <c r="AG416" s="148">
        <v>0</v>
      </c>
      <c r="AH416" s="149">
        <v>0</v>
      </c>
      <c r="AI416" s="148">
        <v>0</v>
      </c>
      <c r="AJ416" s="501">
        <v>0</v>
      </c>
    </row>
    <row r="417" spans="1:36" x14ac:dyDescent="0.2">
      <c r="A417" s="154" t="s">
        <v>121</v>
      </c>
      <c r="B417" s="500">
        <v>2</v>
      </c>
      <c r="C417" s="148">
        <v>0</v>
      </c>
      <c r="D417" s="148">
        <v>2</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0</v>
      </c>
      <c r="U417" s="734">
        <v>1</v>
      </c>
      <c r="V417" s="734">
        <v>0</v>
      </c>
      <c r="W417" s="734">
        <v>0</v>
      </c>
      <c r="X417" s="734">
        <v>0</v>
      </c>
      <c r="Y417" s="734">
        <v>0</v>
      </c>
      <c r="Z417" s="734">
        <v>0</v>
      </c>
      <c r="AA417" s="734">
        <v>0</v>
      </c>
      <c r="AB417" s="734">
        <v>0</v>
      </c>
      <c r="AC417" s="149">
        <v>32.1</v>
      </c>
      <c r="AD417" s="149" t="s">
        <v>24</v>
      </c>
      <c r="AE417" s="148">
        <v>1</v>
      </c>
      <c r="AF417" s="149">
        <v>50</v>
      </c>
      <c r="AG417" s="148">
        <v>1</v>
      </c>
      <c r="AH417" s="149">
        <v>50</v>
      </c>
      <c r="AI417" s="148">
        <v>0</v>
      </c>
      <c r="AJ417" s="501">
        <v>0</v>
      </c>
    </row>
    <row r="418" spans="1:36" x14ac:dyDescent="0.2">
      <c r="A418" s="154" t="s">
        <v>122</v>
      </c>
      <c r="B418" s="500">
        <v>0</v>
      </c>
      <c r="C418" s="148">
        <v>0</v>
      </c>
      <c r="D418" s="148">
        <v>0</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0</v>
      </c>
      <c r="W418" s="734">
        <v>0</v>
      </c>
      <c r="X418" s="734">
        <v>0</v>
      </c>
      <c r="Y418" s="734">
        <v>0</v>
      </c>
      <c r="Z418" s="734">
        <v>0</v>
      </c>
      <c r="AA418" s="734">
        <v>0</v>
      </c>
      <c r="AB418" s="734">
        <v>0</v>
      </c>
      <c r="AC418" s="149" t="s">
        <v>24</v>
      </c>
      <c r="AD418" s="149" t="s">
        <v>24</v>
      </c>
      <c r="AE418" s="148">
        <v>0</v>
      </c>
      <c r="AF418" s="149">
        <v>0</v>
      </c>
      <c r="AG418" s="148">
        <v>0</v>
      </c>
      <c r="AH418" s="149">
        <v>0</v>
      </c>
      <c r="AI418" s="148">
        <v>0</v>
      </c>
      <c r="AJ418" s="501">
        <v>0</v>
      </c>
    </row>
    <row r="419" spans="1:36" x14ac:dyDescent="0.2">
      <c r="A419" s="154" t="s">
        <v>123</v>
      </c>
      <c r="B419" s="500">
        <v>0</v>
      </c>
      <c r="C419" s="148">
        <v>0</v>
      </c>
      <c r="D419" s="148">
        <v>0</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0</v>
      </c>
      <c r="W419" s="734">
        <v>0</v>
      </c>
      <c r="X419" s="734">
        <v>0</v>
      </c>
      <c r="Y419" s="734">
        <v>0</v>
      </c>
      <c r="Z419" s="734">
        <v>0</v>
      </c>
      <c r="AA419" s="734">
        <v>0</v>
      </c>
      <c r="AB419" s="734">
        <v>0</v>
      </c>
      <c r="AC419" s="149" t="s">
        <v>24</v>
      </c>
      <c r="AD419" s="149" t="s">
        <v>24</v>
      </c>
      <c r="AE419" s="148">
        <v>0</v>
      </c>
      <c r="AF419" s="149">
        <v>0</v>
      </c>
      <c r="AG419" s="148">
        <v>0</v>
      </c>
      <c r="AH419" s="149">
        <v>0</v>
      </c>
      <c r="AI419" s="148">
        <v>0</v>
      </c>
      <c r="AJ419" s="501">
        <v>0</v>
      </c>
    </row>
    <row r="420" spans="1:36" x14ac:dyDescent="0.2">
      <c r="A420" s="154" t="s">
        <v>74</v>
      </c>
      <c r="B420" s="500">
        <v>3</v>
      </c>
      <c r="C420" s="148">
        <v>0</v>
      </c>
      <c r="D420" s="148">
        <v>3</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3</v>
      </c>
      <c r="T420" s="734">
        <v>0</v>
      </c>
      <c r="U420" s="734">
        <v>0</v>
      </c>
      <c r="V420" s="734">
        <v>0</v>
      </c>
      <c r="W420" s="734">
        <v>0</v>
      </c>
      <c r="X420" s="734">
        <v>0</v>
      </c>
      <c r="Y420" s="734">
        <v>0</v>
      </c>
      <c r="Z420" s="734">
        <v>0</v>
      </c>
      <c r="AA420" s="734">
        <v>0</v>
      </c>
      <c r="AB420" s="734">
        <v>0</v>
      </c>
      <c r="AC420" s="149">
        <v>27.3</v>
      </c>
      <c r="AD420" s="149" t="s">
        <v>24</v>
      </c>
      <c r="AE420" s="148">
        <v>0</v>
      </c>
      <c r="AF420" s="149">
        <v>0</v>
      </c>
      <c r="AG420" s="148">
        <v>0</v>
      </c>
      <c r="AH420" s="149">
        <v>0</v>
      </c>
      <c r="AI420" s="148">
        <v>0</v>
      </c>
      <c r="AJ420" s="501">
        <v>0</v>
      </c>
    </row>
    <row r="421" spans="1:36" x14ac:dyDescent="0.2">
      <c r="A421" s="154" t="s">
        <v>124</v>
      </c>
      <c r="B421" s="500">
        <v>0</v>
      </c>
      <c r="C421" s="148">
        <v>0</v>
      </c>
      <c r="D421" s="148">
        <v>0</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154" t="s">
        <v>125</v>
      </c>
      <c r="B422" s="500">
        <v>0</v>
      </c>
      <c r="C422" s="148">
        <v>0</v>
      </c>
      <c r="D422" s="148">
        <v>0</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1</v>
      </c>
      <c r="R423" s="734">
        <v>1</v>
      </c>
      <c r="S423" s="734">
        <v>0</v>
      </c>
      <c r="T423" s="734">
        <v>0</v>
      </c>
      <c r="U423" s="734">
        <v>0</v>
      </c>
      <c r="V423" s="734">
        <v>0</v>
      </c>
      <c r="W423" s="734">
        <v>0</v>
      </c>
      <c r="X423" s="734">
        <v>0</v>
      </c>
      <c r="Y423" s="734">
        <v>0</v>
      </c>
      <c r="Z423" s="734">
        <v>0</v>
      </c>
      <c r="AA423" s="734">
        <v>0</v>
      </c>
      <c r="AB423" s="734">
        <v>0</v>
      </c>
      <c r="AC423" s="149">
        <v>21.7</v>
      </c>
      <c r="AD423" s="149" t="s">
        <v>24</v>
      </c>
      <c r="AE423" s="148">
        <v>0</v>
      </c>
      <c r="AF423" s="149">
        <v>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1</v>
      </c>
      <c r="T426" s="734">
        <v>0</v>
      </c>
      <c r="U426" s="734">
        <v>0</v>
      </c>
      <c r="V426" s="734">
        <v>0</v>
      </c>
      <c r="W426" s="734">
        <v>0</v>
      </c>
      <c r="X426" s="734">
        <v>0</v>
      </c>
      <c r="Y426" s="734">
        <v>0</v>
      </c>
      <c r="Z426" s="734">
        <v>0</v>
      </c>
      <c r="AA426" s="734">
        <v>0</v>
      </c>
      <c r="AB426" s="734">
        <v>0</v>
      </c>
      <c r="AC426" s="149">
        <v>27.2</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1</v>
      </c>
      <c r="S430" s="734">
        <v>0</v>
      </c>
      <c r="T430" s="734">
        <v>0</v>
      </c>
      <c r="U430" s="734">
        <v>0</v>
      </c>
      <c r="V430" s="734">
        <v>0</v>
      </c>
      <c r="W430" s="734">
        <v>0</v>
      </c>
      <c r="X430" s="734">
        <v>0</v>
      </c>
      <c r="Y430" s="734">
        <v>0</v>
      </c>
      <c r="Z430" s="734">
        <v>0</v>
      </c>
      <c r="AA430" s="734">
        <v>0</v>
      </c>
      <c r="AB430" s="734">
        <v>0</v>
      </c>
      <c r="AC430" s="149">
        <v>24.3</v>
      </c>
      <c r="AD430" s="149" t="s">
        <v>24</v>
      </c>
      <c r="AE430" s="148">
        <v>0</v>
      </c>
      <c r="AF430" s="149">
        <v>0</v>
      </c>
      <c r="AG430" s="148">
        <v>0</v>
      </c>
      <c r="AH430" s="149">
        <v>0</v>
      </c>
      <c r="AI430" s="148">
        <v>0</v>
      </c>
      <c r="AJ430" s="501">
        <v>0</v>
      </c>
    </row>
    <row r="431" spans="1:36" x14ac:dyDescent="0.2">
      <c r="A431" s="154" t="s">
        <v>132</v>
      </c>
      <c r="B431" s="506">
        <v>1</v>
      </c>
      <c r="C431" s="507">
        <v>0</v>
      </c>
      <c r="D431" s="507">
        <v>1</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1</v>
      </c>
      <c r="T431" s="741">
        <v>0</v>
      </c>
      <c r="U431" s="741">
        <v>0</v>
      </c>
      <c r="V431" s="741">
        <v>0</v>
      </c>
      <c r="W431" s="741">
        <v>0</v>
      </c>
      <c r="X431" s="741">
        <v>0</v>
      </c>
      <c r="Y431" s="741">
        <v>0</v>
      </c>
      <c r="Z431" s="741">
        <v>0</v>
      </c>
      <c r="AA431" s="741">
        <v>0</v>
      </c>
      <c r="AB431" s="741">
        <v>0</v>
      </c>
      <c r="AC431" s="508">
        <v>25.7</v>
      </c>
      <c r="AD431" s="508" t="s">
        <v>24</v>
      </c>
      <c r="AE431" s="507">
        <v>0</v>
      </c>
      <c r="AF431" s="508">
        <v>0</v>
      </c>
      <c r="AG431" s="507">
        <v>0</v>
      </c>
      <c r="AH431" s="508">
        <v>0</v>
      </c>
      <c r="AI431" s="507">
        <v>0</v>
      </c>
      <c r="AJ431" s="509">
        <v>0</v>
      </c>
    </row>
    <row r="432" spans="1:36" x14ac:dyDescent="0.2">
      <c r="A432" s="154" t="s">
        <v>389</v>
      </c>
      <c r="B432" s="450">
        <v>237</v>
      </c>
      <c r="C432" s="451">
        <v>1</v>
      </c>
      <c r="D432" s="451">
        <v>207</v>
      </c>
      <c r="E432" s="451">
        <v>2</v>
      </c>
      <c r="F432" s="451">
        <v>25</v>
      </c>
      <c r="G432" s="451">
        <v>0</v>
      </c>
      <c r="H432" s="451">
        <v>2</v>
      </c>
      <c r="I432" s="451">
        <v>0</v>
      </c>
      <c r="J432" s="451">
        <v>0</v>
      </c>
      <c r="K432" s="451">
        <v>0</v>
      </c>
      <c r="L432" s="451">
        <v>0</v>
      </c>
      <c r="M432" s="451"/>
      <c r="N432" s="444" t="s">
        <v>389</v>
      </c>
      <c r="O432" s="451">
        <v>2</v>
      </c>
      <c r="P432" s="451">
        <v>9</v>
      </c>
      <c r="Q432" s="451">
        <v>22</v>
      </c>
      <c r="R432" s="451">
        <v>81</v>
      </c>
      <c r="S432" s="451">
        <v>88</v>
      </c>
      <c r="T432" s="451">
        <v>31</v>
      </c>
      <c r="U432" s="451">
        <v>3</v>
      </c>
      <c r="V432" s="451">
        <v>1</v>
      </c>
      <c r="W432" s="451">
        <v>0</v>
      </c>
      <c r="X432" s="451">
        <v>0</v>
      </c>
      <c r="Y432" s="451">
        <v>0</v>
      </c>
      <c r="Z432" s="451">
        <v>0</v>
      </c>
      <c r="AA432" s="451">
        <v>0</v>
      </c>
      <c r="AB432" s="451">
        <v>0</v>
      </c>
      <c r="AC432" s="466">
        <v>25</v>
      </c>
      <c r="AD432" s="466">
        <v>30.1</v>
      </c>
      <c r="AE432" s="451">
        <v>35</v>
      </c>
      <c r="AF432" s="466">
        <v>14.767932489451477</v>
      </c>
      <c r="AG432" s="451">
        <v>4</v>
      </c>
      <c r="AH432" s="466">
        <v>1.6877637130801686</v>
      </c>
      <c r="AI432" s="451">
        <v>0</v>
      </c>
      <c r="AJ432" s="467">
        <v>0</v>
      </c>
    </row>
    <row r="433" spans="1:36" x14ac:dyDescent="0.2">
      <c r="A433" s="154" t="s">
        <v>390</v>
      </c>
      <c r="B433" s="453">
        <v>261</v>
      </c>
      <c r="C433" s="146">
        <v>1</v>
      </c>
      <c r="D433" s="146">
        <v>231</v>
      </c>
      <c r="E433" s="146">
        <v>2</v>
      </c>
      <c r="F433" s="146">
        <v>25</v>
      </c>
      <c r="G433" s="146">
        <v>0</v>
      </c>
      <c r="H433" s="146">
        <v>2</v>
      </c>
      <c r="I433" s="146">
        <v>0</v>
      </c>
      <c r="J433" s="146">
        <v>0</v>
      </c>
      <c r="K433" s="146">
        <v>0</v>
      </c>
      <c r="L433" s="146">
        <v>0</v>
      </c>
      <c r="M433" s="146"/>
      <c r="N433" s="445" t="s">
        <v>390</v>
      </c>
      <c r="O433" s="146">
        <v>2</v>
      </c>
      <c r="P433" s="146">
        <v>9</v>
      </c>
      <c r="Q433" s="146">
        <v>25</v>
      </c>
      <c r="R433" s="146">
        <v>87</v>
      </c>
      <c r="S433" s="146">
        <v>101</v>
      </c>
      <c r="T433" s="146">
        <v>32</v>
      </c>
      <c r="U433" s="146">
        <v>4</v>
      </c>
      <c r="V433" s="146">
        <v>1</v>
      </c>
      <c r="W433" s="146">
        <v>0</v>
      </c>
      <c r="X433" s="146">
        <v>0</v>
      </c>
      <c r="Y433" s="146">
        <v>0</v>
      </c>
      <c r="Z433" s="146">
        <v>0</v>
      </c>
      <c r="AA433" s="146">
        <v>0</v>
      </c>
      <c r="AB433" s="146">
        <v>0</v>
      </c>
      <c r="AC433" s="147">
        <v>25.1</v>
      </c>
      <c r="AD433" s="147">
        <v>29.9</v>
      </c>
      <c r="AE433" s="146">
        <v>37</v>
      </c>
      <c r="AF433" s="147">
        <v>14.17624521072797</v>
      </c>
      <c r="AG433" s="146">
        <v>5</v>
      </c>
      <c r="AH433" s="147">
        <v>1.9157088122605364</v>
      </c>
      <c r="AI433" s="146">
        <v>0</v>
      </c>
      <c r="AJ433" s="468">
        <v>0</v>
      </c>
    </row>
    <row r="434" spans="1:36" x14ac:dyDescent="0.2">
      <c r="A434" s="154" t="s">
        <v>391</v>
      </c>
      <c r="B434" s="453">
        <v>264</v>
      </c>
      <c r="C434" s="146">
        <v>1</v>
      </c>
      <c r="D434" s="146">
        <v>234</v>
      </c>
      <c r="E434" s="146">
        <v>2</v>
      </c>
      <c r="F434" s="146">
        <v>25</v>
      </c>
      <c r="G434" s="146">
        <v>0</v>
      </c>
      <c r="H434" s="146">
        <v>2</v>
      </c>
      <c r="I434" s="146">
        <v>0</v>
      </c>
      <c r="J434" s="146">
        <v>0</v>
      </c>
      <c r="K434" s="146">
        <v>0</v>
      </c>
      <c r="L434" s="146">
        <v>0</v>
      </c>
      <c r="M434" s="146"/>
      <c r="N434" s="445" t="s">
        <v>391</v>
      </c>
      <c r="O434" s="146">
        <v>2</v>
      </c>
      <c r="P434" s="146">
        <v>9</v>
      </c>
      <c r="Q434" s="146">
        <v>25</v>
      </c>
      <c r="R434" s="146">
        <v>88</v>
      </c>
      <c r="S434" s="146">
        <v>103</v>
      </c>
      <c r="T434" s="146">
        <v>32</v>
      </c>
      <c r="U434" s="146">
        <v>4</v>
      </c>
      <c r="V434" s="146">
        <v>1</v>
      </c>
      <c r="W434" s="146">
        <v>0</v>
      </c>
      <c r="X434" s="146">
        <v>0</v>
      </c>
      <c r="Y434" s="146">
        <v>0</v>
      </c>
      <c r="Z434" s="146">
        <v>0</v>
      </c>
      <c r="AA434" s="146">
        <v>0</v>
      </c>
      <c r="AB434" s="146">
        <v>0</v>
      </c>
      <c r="AC434" s="147">
        <v>25.1</v>
      </c>
      <c r="AD434" s="147">
        <v>29.9</v>
      </c>
      <c r="AE434" s="146">
        <v>37</v>
      </c>
      <c r="AF434" s="147">
        <v>14.015151515151514</v>
      </c>
      <c r="AG434" s="146">
        <v>5</v>
      </c>
      <c r="AH434" s="147">
        <v>1.893939393939394</v>
      </c>
      <c r="AI434" s="146">
        <v>0</v>
      </c>
      <c r="AJ434" s="468">
        <v>0</v>
      </c>
    </row>
    <row r="435" spans="1:36" x14ac:dyDescent="0.2">
      <c r="A435" s="154" t="s">
        <v>392</v>
      </c>
      <c r="B435" s="455">
        <v>273</v>
      </c>
      <c r="C435" s="456">
        <v>1</v>
      </c>
      <c r="D435" s="456">
        <v>243</v>
      </c>
      <c r="E435" s="456">
        <v>2</v>
      </c>
      <c r="F435" s="456">
        <v>25</v>
      </c>
      <c r="G435" s="456">
        <v>0</v>
      </c>
      <c r="H435" s="456">
        <v>2</v>
      </c>
      <c r="I435" s="456">
        <v>0</v>
      </c>
      <c r="J435" s="456">
        <v>0</v>
      </c>
      <c r="K435" s="456">
        <v>0</v>
      </c>
      <c r="L435" s="456">
        <v>0</v>
      </c>
      <c r="M435" s="456"/>
      <c r="N435" s="446" t="s">
        <v>392</v>
      </c>
      <c r="O435" s="456">
        <v>2</v>
      </c>
      <c r="P435" s="456">
        <v>9</v>
      </c>
      <c r="Q435" s="456">
        <v>26</v>
      </c>
      <c r="R435" s="456">
        <v>93</v>
      </c>
      <c r="S435" s="456">
        <v>104</v>
      </c>
      <c r="T435" s="456">
        <v>34</v>
      </c>
      <c r="U435" s="456">
        <v>4</v>
      </c>
      <c r="V435" s="456">
        <v>1</v>
      </c>
      <c r="W435" s="456">
        <v>0</v>
      </c>
      <c r="X435" s="456">
        <v>0</v>
      </c>
      <c r="Y435" s="456">
        <v>0</v>
      </c>
      <c r="Z435" s="456">
        <v>0</v>
      </c>
      <c r="AA435" s="456">
        <v>0</v>
      </c>
      <c r="AB435" s="456">
        <v>0</v>
      </c>
      <c r="AC435" s="469">
        <v>25</v>
      </c>
      <c r="AD435" s="469">
        <v>30</v>
      </c>
      <c r="AE435" s="456">
        <v>39</v>
      </c>
      <c r="AF435" s="469">
        <v>14.285714285714285</v>
      </c>
      <c r="AG435" s="456">
        <v>5</v>
      </c>
      <c r="AH435" s="469">
        <v>1.8315018315018317</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45976</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492</v>
      </c>
      <c r="AF441" s="144" t="s">
        <v>492</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1</v>
      </c>
      <c r="T443" s="732">
        <v>0</v>
      </c>
      <c r="U443" s="732">
        <v>0</v>
      </c>
      <c r="V443" s="732">
        <v>0</v>
      </c>
      <c r="W443" s="732">
        <v>0</v>
      </c>
      <c r="X443" s="732">
        <v>0</v>
      </c>
      <c r="Y443" s="732">
        <v>0</v>
      </c>
      <c r="Z443" s="732">
        <v>0</v>
      </c>
      <c r="AA443" s="732">
        <v>0</v>
      </c>
      <c r="AB443" s="732">
        <v>0</v>
      </c>
      <c r="AC443" s="498">
        <v>26.4</v>
      </c>
      <c r="AD443" s="498" t="s">
        <v>24</v>
      </c>
      <c r="AE443" s="497">
        <v>0</v>
      </c>
      <c r="AF443" s="498">
        <v>0</v>
      </c>
      <c r="AG443" s="497">
        <v>0</v>
      </c>
      <c r="AH443" s="498">
        <v>0</v>
      </c>
      <c r="AI443" s="497">
        <v>0</v>
      </c>
      <c r="AJ443" s="499">
        <v>0</v>
      </c>
    </row>
    <row r="444" spans="1:36" x14ac:dyDescent="0.2">
      <c r="A444" s="154" t="s">
        <v>38</v>
      </c>
      <c r="B444" s="504">
        <v>1</v>
      </c>
      <c r="C444" s="148">
        <v>0</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1</v>
      </c>
      <c r="S444" s="734">
        <v>0</v>
      </c>
      <c r="T444" s="734">
        <v>0</v>
      </c>
      <c r="U444" s="734">
        <v>0</v>
      </c>
      <c r="V444" s="734">
        <v>0</v>
      </c>
      <c r="W444" s="734">
        <v>0</v>
      </c>
      <c r="X444" s="734">
        <v>0</v>
      </c>
      <c r="Y444" s="734">
        <v>0</v>
      </c>
      <c r="Z444" s="734">
        <v>0</v>
      </c>
      <c r="AA444" s="734">
        <v>0</v>
      </c>
      <c r="AB444" s="734">
        <v>0</v>
      </c>
      <c r="AC444" s="149">
        <v>21.2</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2</v>
      </c>
      <c r="C446" s="148">
        <v>0</v>
      </c>
      <c r="D446" s="148">
        <v>1</v>
      </c>
      <c r="E446" s="148">
        <v>0</v>
      </c>
      <c r="F446" s="148">
        <v>1</v>
      </c>
      <c r="G446" s="148">
        <v>0</v>
      </c>
      <c r="H446" s="148">
        <v>0</v>
      </c>
      <c r="I446" s="148">
        <v>0</v>
      </c>
      <c r="J446" s="148">
        <v>0</v>
      </c>
      <c r="K446" s="148">
        <v>0</v>
      </c>
      <c r="L446" s="148">
        <v>0</v>
      </c>
      <c r="M446" s="512"/>
      <c r="N446" s="527" t="s">
        <v>42</v>
      </c>
      <c r="O446" s="733">
        <v>0</v>
      </c>
      <c r="P446" s="734">
        <v>0</v>
      </c>
      <c r="Q446" s="734">
        <v>1</v>
      </c>
      <c r="R446" s="734">
        <v>1</v>
      </c>
      <c r="S446" s="734">
        <v>0</v>
      </c>
      <c r="T446" s="734">
        <v>0</v>
      </c>
      <c r="U446" s="734">
        <v>0</v>
      </c>
      <c r="V446" s="734">
        <v>0</v>
      </c>
      <c r="W446" s="734">
        <v>0</v>
      </c>
      <c r="X446" s="734">
        <v>0</v>
      </c>
      <c r="Y446" s="734">
        <v>0</v>
      </c>
      <c r="Z446" s="734">
        <v>0</v>
      </c>
      <c r="AA446" s="734">
        <v>0</v>
      </c>
      <c r="AB446" s="734">
        <v>0</v>
      </c>
      <c r="AC446" s="149">
        <v>21.3</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0</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1</v>
      </c>
      <c r="U450" s="734">
        <v>0</v>
      </c>
      <c r="V450" s="734">
        <v>0</v>
      </c>
      <c r="W450" s="734">
        <v>0</v>
      </c>
      <c r="X450" s="734">
        <v>0</v>
      </c>
      <c r="Y450" s="734">
        <v>0</v>
      </c>
      <c r="Z450" s="734">
        <v>0</v>
      </c>
      <c r="AA450" s="734">
        <v>0</v>
      </c>
      <c r="AB450" s="734">
        <v>0</v>
      </c>
      <c r="AC450" s="149">
        <v>33.1</v>
      </c>
      <c r="AD450" s="149" t="s">
        <v>24</v>
      </c>
      <c r="AE450" s="148">
        <v>1</v>
      </c>
      <c r="AF450" s="149">
        <v>100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1</v>
      </c>
      <c r="C464" s="148">
        <v>0</v>
      </c>
      <c r="D464" s="148">
        <v>1</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1</v>
      </c>
      <c r="T464" s="734">
        <v>0</v>
      </c>
      <c r="U464" s="734">
        <v>0</v>
      </c>
      <c r="V464" s="734">
        <v>0</v>
      </c>
      <c r="W464" s="734">
        <v>0</v>
      </c>
      <c r="X464" s="734">
        <v>0</v>
      </c>
      <c r="Y464" s="734">
        <v>0</v>
      </c>
      <c r="Z464" s="734">
        <v>0</v>
      </c>
      <c r="AA464" s="734">
        <v>0</v>
      </c>
      <c r="AB464" s="734">
        <v>0</v>
      </c>
      <c r="AC464" s="149">
        <v>28</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2</v>
      </c>
      <c r="C466" s="152">
        <v>0</v>
      </c>
      <c r="D466" s="152">
        <v>2</v>
      </c>
      <c r="E466" s="152">
        <v>0</v>
      </c>
      <c r="F466" s="152">
        <v>0</v>
      </c>
      <c r="G466" s="152">
        <v>0</v>
      </c>
      <c r="H466" s="152">
        <v>0</v>
      </c>
      <c r="I466" s="152">
        <v>0</v>
      </c>
      <c r="J466" s="152">
        <v>0</v>
      </c>
      <c r="K466" s="152">
        <v>0</v>
      </c>
      <c r="L466" s="152">
        <v>0</v>
      </c>
      <c r="M466" s="513"/>
      <c r="N466" s="527" t="s">
        <v>77</v>
      </c>
      <c r="O466" s="735">
        <v>0</v>
      </c>
      <c r="P466" s="736">
        <v>0</v>
      </c>
      <c r="Q466" s="736">
        <v>1</v>
      </c>
      <c r="R466" s="736">
        <v>0</v>
      </c>
      <c r="S466" s="736">
        <v>1</v>
      </c>
      <c r="T466" s="736">
        <v>0</v>
      </c>
      <c r="U466" s="736">
        <v>0</v>
      </c>
      <c r="V466" s="736">
        <v>0</v>
      </c>
      <c r="W466" s="736">
        <v>0</v>
      </c>
      <c r="X466" s="736">
        <v>0</v>
      </c>
      <c r="Y466" s="736">
        <v>0</v>
      </c>
      <c r="Z466" s="736">
        <v>0</v>
      </c>
      <c r="AA466" s="736">
        <v>0</v>
      </c>
      <c r="AB466" s="736">
        <v>0</v>
      </c>
      <c r="AC466" s="737">
        <v>23</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2</v>
      </c>
      <c r="C468" s="148">
        <v>0</v>
      </c>
      <c r="D468" s="148">
        <v>2</v>
      </c>
      <c r="E468" s="148">
        <v>0</v>
      </c>
      <c r="F468" s="148">
        <v>0</v>
      </c>
      <c r="G468" s="148">
        <v>0</v>
      </c>
      <c r="H468" s="148">
        <v>0</v>
      </c>
      <c r="I468" s="148">
        <v>0</v>
      </c>
      <c r="J468" s="148">
        <v>0</v>
      </c>
      <c r="K468" s="148">
        <v>0</v>
      </c>
      <c r="L468" s="148">
        <v>0</v>
      </c>
      <c r="M468" s="512"/>
      <c r="N468" s="527" t="s">
        <v>79</v>
      </c>
      <c r="O468" s="733">
        <v>0</v>
      </c>
      <c r="P468" s="734">
        <v>0</v>
      </c>
      <c r="Q468" s="734">
        <v>0</v>
      </c>
      <c r="R468" s="734">
        <v>2</v>
      </c>
      <c r="S468" s="734">
        <v>0</v>
      </c>
      <c r="T468" s="734">
        <v>0</v>
      </c>
      <c r="U468" s="734">
        <v>0</v>
      </c>
      <c r="V468" s="734">
        <v>0</v>
      </c>
      <c r="W468" s="734">
        <v>0</v>
      </c>
      <c r="X468" s="734">
        <v>0</v>
      </c>
      <c r="Y468" s="734">
        <v>0</v>
      </c>
      <c r="Z468" s="734">
        <v>0</v>
      </c>
      <c r="AA468" s="734">
        <v>0</v>
      </c>
      <c r="AB468" s="734">
        <v>0</v>
      </c>
      <c r="AC468" s="149">
        <v>21.7</v>
      </c>
      <c r="AD468" s="149" t="s">
        <v>24</v>
      </c>
      <c r="AE468" s="148">
        <v>0</v>
      </c>
      <c r="AF468" s="149">
        <v>0</v>
      </c>
      <c r="AG468" s="148">
        <v>0</v>
      </c>
      <c r="AH468" s="149">
        <v>0</v>
      </c>
      <c r="AI468" s="148">
        <v>0</v>
      </c>
      <c r="AJ468" s="501">
        <v>0</v>
      </c>
    </row>
    <row r="469" spans="1:36" x14ac:dyDescent="0.2">
      <c r="A469" s="154" t="s">
        <v>80</v>
      </c>
      <c r="B469" s="500">
        <v>1</v>
      </c>
      <c r="C469" s="148">
        <v>0</v>
      </c>
      <c r="D469" s="148">
        <v>1</v>
      </c>
      <c r="E469" s="148">
        <v>0</v>
      </c>
      <c r="F469" s="148">
        <v>0</v>
      </c>
      <c r="G469" s="148">
        <v>0</v>
      </c>
      <c r="H469" s="148">
        <v>0</v>
      </c>
      <c r="I469" s="148">
        <v>0</v>
      </c>
      <c r="J469" s="148">
        <v>0</v>
      </c>
      <c r="K469" s="148">
        <v>0</v>
      </c>
      <c r="L469" s="148">
        <v>0</v>
      </c>
      <c r="M469" s="512"/>
      <c r="N469" s="527" t="s">
        <v>80</v>
      </c>
      <c r="O469" s="733">
        <v>0</v>
      </c>
      <c r="P469" s="734">
        <v>0</v>
      </c>
      <c r="Q469" s="734">
        <v>1</v>
      </c>
      <c r="R469" s="734">
        <v>0</v>
      </c>
      <c r="S469" s="734">
        <v>0</v>
      </c>
      <c r="T469" s="734">
        <v>0</v>
      </c>
      <c r="U469" s="734">
        <v>0</v>
      </c>
      <c r="V469" s="734">
        <v>0</v>
      </c>
      <c r="W469" s="734">
        <v>0</v>
      </c>
      <c r="X469" s="734">
        <v>0</v>
      </c>
      <c r="Y469" s="734">
        <v>0</v>
      </c>
      <c r="Z469" s="734">
        <v>0</v>
      </c>
      <c r="AA469" s="734">
        <v>0</v>
      </c>
      <c r="AB469" s="734">
        <v>0</v>
      </c>
      <c r="AC469" s="149">
        <v>15.4</v>
      </c>
      <c r="AD469" s="149" t="s">
        <v>24</v>
      </c>
      <c r="AE469" s="148">
        <v>0</v>
      </c>
      <c r="AF469" s="149">
        <v>0</v>
      </c>
      <c r="AG469" s="148">
        <v>0</v>
      </c>
      <c r="AH469" s="149">
        <v>0</v>
      </c>
      <c r="AI469" s="148">
        <v>0</v>
      </c>
      <c r="AJ469" s="501">
        <v>0</v>
      </c>
    </row>
    <row r="470" spans="1:36" ht="13.5" thickBot="1" x14ac:dyDescent="0.25">
      <c r="A470" s="154" t="s">
        <v>81</v>
      </c>
      <c r="B470" s="502">
        <v>3</v>
      </c>
      <c r="C470" s="152">
        <v>0</v>
      </c>
      <c r="D470" s="152">
        <v>3</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3</v>
      </c>
      <c r="T470" s="736">
        <v>0</v>
      </c>
      <c r="U470" s="736">
        <v>0</v>
      </c>
      <c r="V470" s="736">
        <v>0</v>
      </c>
      <c r="W470" s="736">
        <v>0</v>
      </c>
      <c r="X470" s="736">
        <v>0</v>
      </c>
      <c r="Y470" s="736">
        <v>0</v>
      </c>
      <c r="Z470" s="736">
        <v>0</v>
      </c>
      <c r="AA470" s="736">
        <v>0</v>
      </c>
      <c r="AB470" s="736">
        <v>0</v>
      </c>
      <c r="AC470" s="153">
        <v>27.6</v>
      </c>
      <c r="AD470" s="153" t="s">
        <v>24</v>
      </c>
      <c r="AE470" s="152">
        <v>0</v>
      </c>
      <c r="AF470" s="153">
        <v>0</v>
      </c>
      <c r="AG470" s="152">
        <v>0</v>
      </c>
      <c r="AH470" s="153">
        <v>0</v>
      </c>
      <c r="AI470" s="152">
        <v>0</v>
      </c>
      <c r="AJ470" s="503">
        <v>0</v>
      </c>
    </row>
    <row r="471" spans="1:36" x14ac:dyDescent="0.2">
      <c r="A471" s="154" t="s">
        <v>50</v>
      </c>
      <c r="B471" s="504">
        <v>2</v>
      </c>
      <c r="C471" s="150">
        <v>0</v>
      </c>
      <c r="D471" s="150">
        <v>2</v>
      </c>
      <c r="E471" s="150">
        <v>0</v>
      </c>
      <c r="F471" s="150">
        <v>0</v>
      </c>
      <c r="G471" s="150">
        <v>0</v>
      </c>
      <c r="H471" s="150">
        <v>0</v>
      </c>
      <c r="I471" s="150">
        <v>0</v>
      </c>
      <c r="J471" s="150">
        <v>0</v>
      </c>
      <c r="K471" s="150">
        <v>0</v>
      </c>
      <c r="L471" s="150">
        <v>0</v>
      </c>
      <c r="M471" s="514"/>
      <c r="N471" s="527" t="s">
        <v>50</v>
      </c>
      <c r="O471" s="738">
        <v>0</v>
      </c>
      <c r="P471" s="739">
        <v>0</v>
      </c>
      <c r="Q471" s="739">
        <v>1</v>
      </c>
      <c r="R471" s="739">
        <v>1</v>
      </c>
      <c r="S471" s="739">
        <v>0</v>
      </c>
      <c r="T471" s="739">
        <v>0</v>
      </c>
      <c r="U471" s="739">
        <v>0</v>
      </c>
      <c r="V471" s="739">
        <v>0</v>
      </c>
      <c r="W471" s="739">
        <v>0</v>
      </c>
      <c r="X471" s="739">
        <v>0</v>
      </c>
      <c r="Y471" s="739">
        <v>0</v>
      </c>
      <c r="Z471" s="739">
        <v>0</v>
      </c>
      <c r="AA471" s="739">
        <v>0</v>
      </c>
      <c r="AB471" s="739">
        <v>0</v>
      </c>
      <c r="AC471" s="151">
        <v>20.7</v>
      </c>
      <c r="AD471" s="151" t="s">
        <v>24</v>
      </c>
      <c r="AE471" s="150">
        <v>0</v>
      </c>
      <c r="AF471" s="151">
        <v>0</v>
      </c>
      <c r="AG471" s="150">
        <v>0</v>
      </c>
      <c r="AH471" s="151">
        <v>0</v>
      </c>
      <c r="AI471" s="150">
        <v>0</v>
      </c>
      <c r="AJ471" s="505">
        <v>0</v>
      </c>
    </row>
    <row r="472" spans="1:36" x14ac:dyDescent="0.2">
      <c r="A472" s="154" t="s">
        <v>82</v>
      </c>
      <c r="B472" s="500">
        <v>3</v>
      </c>
      <c r="C472" s="148">
        <v>0</v>
      </c>
      <c r="D472" s="148">
        <v>3</v>
      </c>
      <c r="E472" s="148">
        <v>0</v>
      </c>
      <c r="F472" s="148">
        <v>0</v>
      </c>
      <c r="G472" s="148">
        <v>0</v>
      </c>
      <c r="H472" s="148">
        <v>0</v>
      </c>
      <c r="I472" s="148">
        <v>0</v>
      </c>
      <c r="J472" s="148">
        <v>0</v>
      </c>
      <c r="K472" s="148">
        <v>0</v>
      </c>
      <c r="L472" s="148">
        <v>0</v>
      </c>
      <c r="M472" s="512"/>
      <c r="N472" s="527" t="s">
        <v>82</v>
      </c>
      <c r="O472" s="733">
        <v>0</v>
      </c>
      <c r="P472" s="734">
        <v>0</v>
      </c>
      <c r="Q472" s="734">
        <v>0</v>
      </c>
      <c r="R472" s="734">
        <v>1</v>
      </c>
      <c r="S472" s="734">
        <v>1</v>
      </c>
      <c r="T472" s="734">
        <v>1</v>
      </c>
      <c r="U472" s="734">
        <v>0</v>
      </c>
      <c r="V472" s="734">
        <v>0</v>
      </c>
      <c r="W472" s="734">
        <v>0</v>
      </c>
      <c r="X472" s="734">
        <v>0</v>
      </c>
      <c r="Y472" s="734">
        <v>0</v>
      </c>
      <c r="Z472" s="734">
        <v>0</v>
      </c>
      <c r="AA472" s="734">
        <v>0</v>
      </c>
      <c r="AB472" s="734">
        <v>0</v>
      </c>
      <c r="AC472" s="149">
        <v>26.6</v>
      </c>
      <c r="AD472" s="149" t="s">
        <v>24</v>
      </c>
      <c r="AE472" s="148">
        <v>1</v>
      </c>
      <c r="AF472" s="149">
        <v>33.333333333333329</v>
      </c>
      <c r="AG472" s="148">
        <v>0</v>
      </c>
      <c r="AH472" s="149">
        <v>0</v>
      </c>
      <c r="AI472" s="148">
        <v>0</v>
      </c>
      <c r="AJ472" s="501">
        <v>0</v>
      </c>
    </row>
    <row r="473" spans="1:36" x14ac:dyDescent="0.2">
      <c r="A473" s="154" t="s">
        <v>83</v>
      </c>
      <c r="B473" s="500">
        <v>1</v>
      </c>
      <c r="C473" s="148">
        <v>0</v>
      </c>
      <c r="D473" s="148">
        <v>1</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1</v>
      </c>
      <c r="T473" s="734">
        <v>0</v>
      </c>
      <c r="U473" s="734">
        <v>0</v>
      </c>
      <c r="V473" s="734">
        <v>0</v>
      </c>
      <c r="W473" s="734">
        <v>0</v>
      </c>
      <c r="X473" s="734">
        <v>0</v>
      </c>
      <c r="Y473" s="734">
        <v>0</v>
      </c>
      <c r="Z473" s="734">
        <v>0</v>
      </c>
      <c r="AA473" s="734">
        <v>0</v>
      </c>
      <c r="AB473" s="734">
        <v>0</v>
      </c>
      <c r="AC473" s="149">
        <v>27.7</v>
      </c>
      <c r="AD473" s="149" t="s">
        <v>24</v>
      </c>
      <c r="AE473" s="148">
        <v>0</v>
      </c>
      <c r="AF473" s="149">
        <v>0</v>
      </c>
      <c r="AG473" s="148">
        <v>0</v>
      </c>
      <c r="AH473" s="149">
        <v>0</v>
      </c>
      <c r="AI473" s="148">
        <v>0</v>
      </c>
      <c r="AJ473" s="501">
        <v>0</v>
      </c>
    </row>
    <row r="474" spans="1:36" x14ac:dyDescent="0.2">
      <c r="A474" s="154" t="s">
        <v>84</v>
      </c>
      <c r="B474" s="500">
        <v>4</v>
      </c>
      <c r="C474" s="148">
        <v>0</v>
      </c>
      <c r="D474" s="148">
        <v>4</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2</v>
      </c>
      <c r="T474" s="734">
        <v>2</v>
      </c>
      <c r="U474" s="734">
        <v>0</v>
      </c>
      <c r="V474" s="734">
        <v>0</v>
      </c>
      <c r="W474" s="734">
        <v>0</v>
      </c>
      <c r="X474" s="734">
        <v>0</v>
      </c>
      <c r="Y474" s="734">
        <v>0</v>
      </c>
      <c r="Z474" s="734">
        <v>0</v>
      </c>
      <c r="AA474" s="734">
        <v>0</v>
      </c>
      <c r="AB474" s="734">
        <v>0</v>
      </c>
      <c r="AC474" s="149">
        <v>29.7</v>
      </c>
      <c r="AD474" s="149" t="s">
        <v>24</v>
      </c>
      <c r="AE474" s="148">
        <v>2</v>
      </c>
      <c r="AF474" s="149">
        <v>50</v>
      </c>
      <c r="AG474" s="148">
        <v>0</v>
      </c>
      <c r="AH474" s="149">
        <v>0</v>
      </c>
      <c r="AI474" s="148">
        <v>0</v>
      </c>
      <c r="AJ474" s="501">
        <v>0</v>
      </c>
    </row>
    <row r="475" spans="1:36" x14ac:dyDescent="0.2">
      <c r="A475" s="154" t="s">
        <v>51</v>
      </c>
      <c r="B475" s="500">
        <v>5</v>
      </c>
      <c r="C475" s="148">
        <v>1</v>
      </c>
      <c r="D475" s="148">
        <v>3</v>
      </c>
      <c r="E475" s="148">
        <v>0</v>
      </c>
      <c r="F475" s="148">
        <v>1</v>
      </c>
      <c r="G475" s="148">
        <v>0</v>
      </c>
      <c r="H475" s="148">
        <v>0</v>
      </c>
      <c r="I475" s="148">
        <v>0</v>
      </c>
      <c r="J475" s="148">
        <v>0</v>
      </c>
      <c r="K475" s="148">
        <v>0</v>
      </c>
      <c r="L475" s="148">
        <v>0</v>
      </c>
      <c r="M475" s="512"/>
      <c r="N475" s="527" t="s">
        <v>51</v>
      </c>
      <c r="O475" s="733">
        <v>0</v>
      </c>
      <c r="P475" s="734">
        <v>0</v>
      </c>
      <c r="Q475" s="734">
        <v>0</v>
      </c>
      <c r="R475" s="734">
        <v>1</v>
      </c>
      <c r="S475" s="734">
        <v>2</v>
      </c>
      <c r="T475" s="734">
        <v>1</v>
      </c>
      <c r="U475" s="734">
        <v>1</v>
      </c>
      <c r="V475" s="734">
        <v>0</v>
      </c>
      <c r="W475" s="734">
        <v>0</v>
      </c>
      <c r="X475" s="734">
        <v>0</v>
      </c>
      <c r="Y475" s="734">
        <v>0</v>
      </c>
      <c r="Z475" s="734">
        <v>0</v>
      </c>
      <c r="AA475" s="734">
        <v>0</v>
      </c>
      <c r="AB475" s="734">
        <v>0</v>
      </c>
      <c r="AC475" s="149">
        <v>29.5</v>
      </c>
      <c r="AD475" s="149" t="s">
        <v>24</v>
      </c>
      <c r="AE475" s="148">
        <v>2</v>
      </c>
      <c r="AF475" s="149">
        <v>40</v>
      </c>
      <c r="AG475" s="148">
        <v>1</v>
      </c>
      <c r="AH475" s="149">
        <v>20</v>
      </c>
      <c r="AI475" s="148">
        <v>0</v>
      </c>
      <c r="AJ475" s="501">
        <v>0</v>
      </c>
    </row>
    <row r="476" spans="1:36" x14ac:dyDescent="0.2">
      <c r="A476" s="154" t="s">
        <v>85</v>
      </c>
      <c r="B476" s="500">
        <v>4</v>
      </c>
      <c r="C476" s="148">
        <v>0</v>
      </c>
      <c r="D476" s="148">
        <v>4</v>
      </c>
      <c r="E476" s="148">
        <v>0</v>
      </c>
      <c r="F476" s="148">
        <v>0</v>
      </c>
      <c r="G476" s="148">
        <v>0</v>
      </c>
      <c r="H476" s="148">
        <v>0</v>
      </c>
      <c r="I476" s="148">
        <v>0</v>
      </c>
      <c r="J476" s="148">
        <v>0</v>
      </c>
      <c r="K476" s="148">
        <v>0</v>
      </c>
      <c r="L476" s="148">
        <v>0</v>
      </c>
      <c r="M476" s="512"/>
      <c r="N476" s="527" t="s">
        <v>85</v>
      </c>
      <c r="O476" s="733">
        <v>0</v>
      </c>
      <c r="P476" s="734">
        <v>0</v>
      </c>
      <c r="Q476" s="734">
        <v>1</v>
      </c>
      <c r="R476" s="734">
        <v>1</v>
      </c>
      <c r="S476" s="734">
        <v>2</v>
      </c>
      <c r="T476" s="734">
        <v>0</v>
      </c>
      <c r="U476" s="734">
        <v>0</v>
      </c>
      <c r="V476" s="734">
        <v>0</v>
      </c>
      <c r="W476" s="734">
        <v>0</v>
      </c>
      <c r="X476" s="734">
        <v>0</v>
      </c>
      <c r="Y476" s="734">
        <v>0</v>
      </c>
      <c r="Z476" s="734">
        <v>0</v>
      </c>
      <c r="AA476" s="734">
        <v>0</v>
      </c>
      <c r="AB476" s="734">
        <v>0</v>
      </c>
      <c r="AC476" s="149">
        <v>24.2</v>
      </c>
      <c r="AD476" s="149" t="s">
        <v>24</v>
      </c>
      <c r="AE476" s="148">
        <v>0</v>
      </c>
      <c r="AF476" s="149">
        <v>0</v>
      </c>
      <c r="AG476" s="148">
        <v>0</v>
      </c>
      <c r="AH476" s="149">
        <v>0</v>
      </c>
      <c r="AI476" s="148">
        <v>0</v>
      </c>
      <c r="AJ476" s="501">
        <v>0</v>
      </c>
    </row>
    <row r="477" spans="1:36" x14ac:dyDescent="0.2">
      <c r="A477" s="154" t="s">
        <v>86</v>
      </c>
      <c r="B477" s="500">
        <v>4</v>
      </c>
      <c r="C477" s="148">
        <v>0</v>
      </c>
      <c r="D477" s="148">
        <v>4</v>
      </c>
      <c r="E477" s="148">
        <v>0</v>
      </c>
      <c r="F477" s="148">
        <v>0</v>
      </c>
      <c r="G477" s="148">
        <v>0</v>
      </c>
      <c r="H477" s="148">
        <v>0</v>
      </c>
      <c r="I477" s="148">
        <v>0</v>
      </c>
      <c r="J477" s="148">
        <v>0</v>
      </c>
      <c r="K477" s="148">
        <v>0</v>
      </c>
      <c r="L477" s="148">
        <v>0</v>
      </c>
      <c r="M477" s="512"/>
      <c r="N477" s="527" t="s">
        <v>86</v>
      </c>
      <c r="O477" s="733">
        <v>0</v>
      </c>
      <c r="P477" s="734">
        <v>0</v>
      </c>
      <c r="Q477" s="734">
        <v>0</v>
      </c>
      <c r="R477" s="734">
        <v>2</v>
      </c>
      <c r="S477" s="734">
        <v>2</v>
      </c>
      <c r="T477" s="734">
        <v>0</v>
      </c>
      <c r="U477" s="734">
        <v>0</v>
      </c>
      <c r="V477" s="734">
        <v>0</v>
      </c>
      <c r="W477" s="734">
        <v>0</v>
      </c>
      <c r="X477" s="734">
        <v>0</v>
      </c>
      <c r="Y477" s="734">
        <v>0</v>
      </c>
      <c r="Z477" s="734">
        <v>0</v>
      </c>
      <c r="AA477" s="734">
        <v>0</v>
      </c>
      <c r="AB477" s="734">
        <v>0</v>
      </c>
      <c r="AC477" s="149">
        <v>23.9</v>
      </c>
      <c r="AD477" s="149" t="s">
        <v>24</v>
      </c>
      <c r="AE477" s="148">
        <v>0</v>
      </c>
      <c r="AF477" s="149">
        <v>0</v>
      </c>
      <c r="AG477" s="148">
        <v>0</v>
      </c>
      <c r="AH477" s="149">
        <v>0</v>
      </c>
      <c r="AI477" s="148">
        <v>0</v>
      </c>
      <c r="AJ477" s="501">
        <v>0</v>
      </c>
    </row>
    <row r="478" spans="1:36" x14ac:dyDescent="0.2">
      <c r="A478" s="154" t="s">
        <v>87</v>
      </c>
      <c r="B478" s="500">
        <v>6</v>
      </c>
      <c r="C478" s="148">
        <v>1</v>
      </c>
      <c r="D478" s="148">
        <v>4</v>
      </c>
      <c r="E478" s="148">
        <v>0</v>
      </c>
      <c r="F478" s="148">
        <v>1</v>
      </c>
      <c r="G478" s="148">
        <v>0</v>
      </c>
      <c r="H478" s="148">
        <v>0</v>
      </c>
      <c r="I478" s="148">
        <v>0</v>
      </c>
      <c r="J478" s="148">
        <v>0</v>
      </c>
      <c r="K478" s="148">
        <v>0</v>
      </c>
      <c r="L478" s="148">
        <v>0</v>
      </c>
      <c r="M478" s="512"/>
      <c r="N478" s="527" t="s">
        <v>87</v>
      </c>
      <c r="O478" s="733">
        <v>0</v>
      </c>
      <c r="P478" s="734">
        <v>1</v>
      </c>
      <c r="Q478" s="734">
        <v>0</v>
      </c>
      <c r="R478" s="734">
        <v>1</v>
      </c>
      <c r="S478" s="734">
        <v>2</v>
      </c>
      <c r="T478" s="734">
        <v>2</v>
      </c>
      <c r="U478" s="734">
        <v>0</v>
      </c>
      <c r="V478" s="734">
        <v>0</v>
      </c>
      <c r="W478" s="734">
        <v>0</v>
      </c>
      <c r="X478" s="734">
        <v>0</v>
      </c>
      <c r="Y478" s="734">
        <v>0</v>
      </c>
      <c r="Z478" s="734">
        <v>0</v>
      </c>
      <c r="AA478" s="734">
        <v>0</v>
      </c>
      <c r="AB478" s="734">
        <v>0</v>
      </c>
      <c r="AC478" s="149">
        <v>25.5</v>
      </c>
      <c r="AD478" s="149" t="s">
        <v>24</v>
      </c>
      <c r="AE478" s="148">
        <v>2</v>
      </c>
      <c r="AF478" s="149">
        <v>33.333333333333329</v>
      </c>
      <c r="AG478" s="148">
        <v>0</v>
      </c>
      <c r="AH478" s="149">
        <v>0</v>
      </c>
      <c r="AI478" s="148">
        <v>0</v>
      </c>
      <c r="AJ478" s="501">
        <v>0</v>
      </c>
    </row>
    <row r="479" spans="1:36" x14ac:dyDescent="0.2">
      <c r="A479" s="154" t="s">
        <v>53</v>
      </c>
      <c r="B479" s="504">
        <v>5</v>
      </c>
      <c r="C479" s="150">
        <v>0</v>
      </c>
      <c r="D479" s="150">
        <v>5</v>
      </c>
      <c r="E479" s="150">
        <v>0</v>
      </c>
      <c r="F479" s="150">
        <v>0</v>
      </c>
      <c r="G479" s="150">
        <v>0</v>
      </c>
      <c r="H479" s="150">
        <v>0</v>
      </c>
      <c r="I479" s="150">
        <v>0</v>
      </c>
      <c r="J479" s="150">
        <v>0</v>
      </c>
      <c r="K479" s="150">
        <v>0</v>
      </c>
      <c r="L479" s="150">
        <v>0</v>
      </c>
      <c r="M479" s="514"/>
      <c r="N479" s="527" t="s">
        <v>53</v>
      </c>
      <c r="O479" s="733">
        <v>0</v>
      </c>
      <c r="P479" s="734">
        <v>0</v>
      </c>
      <c r="Q479" s="734">
        <v>0</v>
      </c>
      <c r="R479" s="734">
        <v>3</v>
      </c>
      <c r="S479" s="734">
        <v>1</v>
      </c>
      <c r="T479" s="734">
        <v>1</v>
      </c>
      <c r="U479" s="734">
        <v>0</v>
      </c>
      <c r="V479" s="734">
        <v>0</v>
      </c>
      <c r="W479" s="734">
        <v>0</v>
      </c>
      <c r="X479" s="734">
        <v>0</v>
      </c>
      <c r="Y479" s="734">
        <v>0</v>
      </c>
      <c r="Z479" s="734">
        <v>0</v>
      </c>
      <c r="AA479" s="734">
        <v>0</v>
      </c>
      <c r="AB479" s="734">
        <v>0</v>
      </c>
      <c r="AC479" s="151">
        <v>25.9</v>
      </c>
      <c r="AD479" s="151" t="s">
        <v>24</v>
      </c>
      <c r="AE479" s="150">
        <v>1</v>
      </c>
      <c r="AF479" s="151">
        <v>20</v>
      </c>
      <c r="AG479" s="150">
        <v>0</v>
      </c>
      <c r="AH479" s="151">
        <v>0</v>
      </c>
      <c r="AI479" s="150">
        <v>0</v>
      </c>
      <c r="AJ479" s="505">
        <v>0</v>
      </c>
    </row>
    <row r="480" spans="1:36" x14ac:dyDescent="0.2">
      <c r="A480" s="154" t="s">
        <v>88</v>
      </c>
      <c r="B480" s="500">
        <v>9</v>
      </c>
      <c r="C480" s="148">
        <v>1</v>
      </c>
      <c r="D480" s="148">
        <v>7</v>
      </c>
      <c r="E480" s="148">
        <v>0</v>
      </c>
      <c r="F480" s="148">
        <v>1</v>
      </c>
      <c r="G480" s="148">
        <v>0</v>
      </c>
      <c r="H480" s="148">
        <v>0</v>
      </c>
      <c r="I480" s="148">
        <v>0</v>
      </c>
      <c r="J480" s="148">
        <v>0</v>
      </c>
      <c r="K480" s="148">
        <v>0</v>
      </c>
      <c r="L480" s="148">
        <v>0</v>
      </c>
      <c r="M480" s="512"/>
      <c r="N480" s="527" t="s">
        <v>88</v>
      </c>
      <c r="O480" s="733">
        <v>0</v>
      </c>
      <c r="P480" s="734">
        <v>1</v>
      </c>
      <c r="Q480" s="734">
        <v>1</v>
      </c>
      <c r="R480" s="734">
        <v>4</v>
      </c>
      <c r="S480" s="734">
        <v>3</v>
      </c>
      <c r="T480" s="734">
        <v>0</v>
      </c>
      <c r="U480" s="734">
        <v>0</v>
      </c>
      <c r="V480" s="734">
        <v>0</v>
      </c>
      <c r="W480" s="734">
        <v>0</v>
      </c>
      <c r="X480" s="734">
        <v>0</v>
      </c>
      <c r="Y480" s="734">
        <v>0</v>
      </c>
      <c r="Z480" s="734">
        <v>0</v>
      </c>
      <c r="AA480" s="734">
        <v>0</v>
      </c>
      <c r="AB480" s="734">
        <v>0</v>
      </c>
      <c r="AC480" s="149">
        <v>22.8</v>
      </c>
      <c r="AD480" s="149" t="s">
        <v>24</v>
      </c>
      <c r="AE480" s="148">
        <v>0</v>
      </c>
      <c r="AF480" s="149">
        <v>0</v>
      </c>
      <c r="AG480" s="148">
        <v>0</v>
      </c>
      <c r="AH480" s="149">
        <v>0</v>
      </c>
      <c r="AI480" s="148">
        <v>0</v>
      </c>
      <c r="AJ480" s="501">
        <v>0</v>
      </c>
    </row>
    <row r="481" spans="1:36" x14ac:dyDescent="0.2">
      <c r="A481" s="154" t="s">
        <v>89</v>
      </c>
      <c r="B481" s="500">
        <v>3</v>
      </c>
      <c r="C481" s="148">
        <v>0</v>
      </c>
      <c r="D481" s="148">
        <v>3</v>
      </c>
      <c r="E481" s="148">
        <v>0</v>
      </c>
      <c r="F481" s="148">
        <v>0</v>
      </c>
      <c r="G481" s="148">
        <v>0</v>
      </c>
      <c r="H481" s="148">
        <v>0</v>
      </c>
      <c r="I481" s="148">
        <v>0</v>
      </c>
      <c r="J481" s="148">
        <v>0</v>
      </c>
      <c r="K481" s="148">
        <v>0</v>
      </c>
      <c r="L481" s="148">
        <v>0</v>
      </c>
      <c r="M481" s="512"/>
      <c r="N481" s="527" t="s">
        <v>89</v>
      </c>
      <c r="O481" s="733">
        <v>0</v>
      </c>
      <c r="P481" s="734">
        <v>0</v>
      </c>
      <c r="Q481" s="734">
        <v>0</v>
      </c>
      <c r="R481" s="734">
        <v>2</v>
      </c>
      <c r="S481" s="734">
        <v>1</v>
      </c>
      <c r="T481" s="734">
        <v>0</v>
      </c>
      <c r="U481" s="734">
        <v>0</v>
      </c>
      <c r="V481" s="734">
        <v>0</v>
      </c>
      <c r="W481" s="734">
        <v>0</v>
      </c>
      <c r="X481" s="734">
        <v>0</v>
      </c>
      <c r="Y481" s="734">
        <v>0</v>
      </c>
      <c r="Z481" s="734">
        <v>0</v>
      </c>
      <c r="AA481" s="734">
        <v>0</v>
      </c>
      <c r="AB481" s="734">
        <v>0</v>
      </c>
      <c r="AC481" s="149">
        <v>23.7</v>
      </c>
      <c r="AD481" s="149" t="s">
        <v>24</v>
      </c>
      <c r="AE481" s="148">
        <v>0</v>
      </c>
      <c r="AF481" s="149">
        <v>0</v>
      </c>
      <c r="AG481" s="148">
        <v>0</v>
      </c>
      <c r="AH481" s="149">
        <v>0</v>
      </c>
      <c r="AI481" s="148">
        <v>0</v>
      </c>
      <c r="AJ481" s="501">
        <v>0</v>
      </c>
    </row>
    <row r="482" spans="1:36" x14ac:dyDescent="0.2">
      <c r="A482" s="154" t="s">
        <v>90</v>
      </c>
      <c r="B482" s="500">
        <v>6</v>
      </c>
      <c r="C482" s="148">
        <v>0</v>
      </c>
      <c r="D482" s="148">
        <v>6</v>
      </c>
      <c r="E482" s="148">
        <v>0</v>
      </c>
      <c r="F482" s="148">
        <v>0</v>
      </c>
      <c r="G482" s="148">
        <v>0</v>
      </c>
      <c r="H482" s="148">
        <v>0</v>
      </c>
      <c r="I482" s="148">
        <v>0</v>
      </c>
      <c r="J482" s="148">
        <v>0</v>
      </c>
      <c r="K482" s="148">
        <v>0</v>
      </c>
      <c r="L482" s="148">
        <v>0</v>
      </c>
      <c r="M482" s="512"/>
      <c r="N482" s="527" t="s">
        <v>90</v>
      </c>
      <c r="O482" s="733">
        <v>0</v>
      </c>
      <c r="P482" s="734">
        <v>0</v>
      </c>
      <c r="Q482" s="734">
        <v>0</v>
      </c>
      <c r="R482" s="734">
        <v>1</v>
      </c>
      <c r="S482" s="734">
        <v>5</v>
      </c>
      <c r="T482" s="734">
        <v>0</v>
      </c>
      <c r="U482" s="734">
        <v>0</v>
      </c>
      <c r="V482" s="734">
        <v>0</v>
      </c>
      <c r="W482" s="734">
        <v>0</v>
      </c>
      <c r="X482" s="734">
        <v>0</v>
      </c>
      <c r="Y482" s="734">
        <v>0</v>
      </c>
      <c r="Z482" s="734">
        <v>0</v>
      </c>
      <c r="AA482" s="734">
        <v>0</v>
      </c>
      <c r="AB482" s="734">
        <v>0</v>
      </c>
      <c r="AC482" s="149">
        <v>26.3</v>
      </c>
      <c r="AD482" s="149" t="s">
        <v>24</v>
      </c>
      <c r="AE482" s="148">
        <v>0</v>
      </c>
      <c r="AF482" s="149">
        <v>0</v>
      </c>
      <c r="AG482" s="148">
        <v>0</v>
      </c>
      <c r="AH482" s="149">
        <v>0</v>
      </c>
      <c r="AI482" s="148">
        <v>0</v>
      </c>
      <c r="AJ482" s="501">
        <v>0</v>
      </c>
    </row>
    <row r="483" spans="1:36" x14ac:dyDescent="0.2">
      <c r="A483" s="154" t="s">
        <v>55</v>
      </c>
      <c r="B483" s="500">
        <v>7</v>
      </c>
      <c r="C483" s="148">
        <v>0</v>
      </c>
      <c r="D483" s="148">
        <v>7</v>
      </c>
      <c r="E483" s="148">
        <v>0</v>
      </c>
      <c r="F483" s="148">
        <v>0</v>
      </c>
      <c r="G483" s="148">
        <v>0</v>
      </c>
      <c r="H483" s="148">
        <v>0</v>
      </c>
      <c r="I483" s="148">
        <v>0</v>
      </c>
      <c r="J483" s="148">
        <v>0</v>
      </c>
      <c r="K483" s="148">
        <v>0</v>
      </c>
      <c r="L483" s="148">
        <v>0</v>
      </c>
      <c r="M483" s="512"/>
      <c r="N483" s="527" t="s">
        <v>55</v>
      </c>
      <c r="O483" s="733">
        <v>0</v>
      </c>
      <c r="P483" s="734">
        <v>0</v>
      </c>
      <c r="Q483" s="734">
        <v>2</v>
      </c>
      <c r="R483" s="734">
        <v>2</v>
      </c>
      <c r="S483" s="734">
        <v>3</v>
      </c>
      <c r="T483" s="734">
        <v>0</v>
      </c>
      <c r="U483" s="734">
        <v>0</v>
      </c>
      <c r="V483" s="734">
        <v>0</v>
      </c>
      <c r="W483" s="734">
        <v>0</v>
      </c>
      <c r="X483" s="734">
        <v>0</v>
      </c>
      <c r="Y483" s="734">
        <v>0</v>
      </c>
      <c r="Z483" s="734">
        <v>0</v>
      </c>
      <c r="AA483" s="734">
        <v>0</v>
      </c>
      <c r="AB483" s="734">
        <v>0</v>
      </c>
      <c r="AC483" s="149">
        <v>23.3</v>
      </c>
      <c r="AD483" s="149" t="s">
        <v>24</v>
      </c>
      <c r="AE483" s="148">
        <v>0</v>
      </c>
      <c r="AF483" s="149">
        <v>0</v>
      </c>
      <c r="AG483" s="148">
        <v>0</v>
      </c>
      <c r="AH483" s="149">
        <v>0</v>
      </c>
      <c r="AI483" s="148">
        <v>0</v>
      </c>
      <c r="AJ483" s="501">
        <v>0</v>
      </c>
    </row>
    <row r="484" spans="1:36" x14ac:dyDescent="0.2">
      <c r="A484" s="154" t="s">
        <v>91</v>
      </c>
      <c r="B484" s="500">
        <v>4</v>
      </c>
      <c r="C484" s="148">
        <v>0</v>
      </c>
      <c r="D484" s="148">
        <v>3</v>
      </c>
      <c r="E484" s="148">
        <v>0</v>
      </c>
      <c r="F484" s="148">
        <v>1</v>
      </c>
      <c r="G484" s="148">
        <v>0</v>
      </c>
      <c r="H484" s="148">
        <v>0</v>
      </c>
      <c r="I484" s="148">
        <v>0</v>
      </c>
      <c r="J484" s="148">
        <v>0</v>
      </c>
      <c r="K484" s="148">
        <v>0</v>
      </c>
      <c r="L484" s="148">
        <v>0</v>
      </c>
      <c r="M484" s="512"/>
      <c r="N484" s="527" t="s">
        <v>91</v>
      </c>
      <c r="O484" s="733">
        <v>0</v>
      </c>
      <c r="P484" s="734">
        <v>0</v>
      </c>
      <c r="Q484" s="734">
        <v>1</v>
      </c>
      <c r="R484" s="734">
        <v>0</v>
      </c>
      <c r="S484" s="734">
        <v>3</v>
      </c>
      <c r="T484" s="734">
        <v>0</v>
      </c>
      <c r="U484" s="734">
        <v>0</v>
      </c>
      <c r="V484" s="734">
        <v>0</v>
      </c>
      <c r="W484" s="734">
        <v>0</v>
      </c>
      <c r="X484" s="734">
        <v>0</v>
      </c>
      <c r="Y484" s="734">
        <v>0</v>
      </c>
      <c r="Z484" s="734">
        <v>0</v>
      </c>
      <c r="AA484" s="734">
        <v>0</v>
      </c>
      <c r="AB484" s="734">
        <v>0</v>
      </c>
      <c r="AC484" s="149">
        <v>25.9</v>
      </c>
      <c r="AD484" s="149" t="s">
        <v>24</v>
      </c>
      <c r="AE484" s="148">
        <v>0</v>
      </c>
      <c r="AF484" s="149">
        <v>0</v>
      </c>
      <c r="AG484" s="148">
        <v>0</v>
      </c>
      <c r="AH484" s="149">
        <v>0</v>
      </c>
      <c r="AI484" s="148">
        <v>0</v>
      </c>
      <c r="AJ484" s="501">
        <v>0</v>
      </c>
    </row>
    <row r="485" spans="1:36" x14ac:dyDescent="0.2">
      <c r="A485" s="154" t="s">
        <v>92</v>
      </c>
      <c r="B485" s="500">
        <v>4</v>
      </c>
      <c r="C485" s="148">
        <v>0</v>
      </c>
      <c r="D485" s="148">
        <v>2</v>
      </c>
      <c r="E485" s="148">
        <v>0</v>
      </c>
      <c r="F485" s="148">
        <v>2</v>
      </c>
      <c r="G485" s="148">
        <v>0</v>
      </c>
      <c r="H485" s="148">
        <v>0</v>
      </c>
      <c r="I485" s="148">
        <v>0</v>
      </c>
      <c r="J485" s="148">
        <v>0</v>
      </c>
      <c r="K485" s="148">
        <v>0</v>
      </c>
      <c r="L485" s="148">
        <v>0</v>
      </c>
      <c r="M485" s="512"/>
      <c r="N485" s="527" t="s">
        <v>92</v>
      </c>
      <c r="O485" s="733">
        <v>0</v>
      </c>
      <c r="P485" s="734">
        <v>1</v>
      </c>
      <c r="Q485" s="734">
        <v>0</v>
      </c>
      <c r="R485" s="734">
        <v>1</v>
      </c>
      <c r="S485" s="734">
        <v>1</v>
      </c>
      <c r="T485" s="734">
        <v>1</v>
      </c>
      <c r="U485" s="734">
        <v>0</v>
      </c>
      <c r="V485" s="734">
        <v>0</v>
      </c>
      <c r="W485" s="734">
        <v>0</v>
      </c>
      <c r="X485" s="734">
        <v>0</v>
      </c>
      <c r="Y485" s="734">
        <v>0</v>
      </c>
      <c r="Z485" s="734">
        <v>0</v>
      </c>
      <c r="AA485" s="734">
        <v>0</v>
      </c>
      <c r="AB485" s="734">
        <v>0</v>
      </c>
      <c r="AC485" s="149">
        <v>24.6</v>
      </c>
      <c r="AD485" s="149" t="s">
        <v>24</v>
      </c>
      <c r="AE485" s="148">
        <v>1</v>
      </c>
      <c r="AF485" s="149">
        <v>25</v>
      </c>
      <c r="AG485" s="148">
        <v>0</v>
      </c>
      <c r="AH485" s="149">
        <v>0</v>
      </c>
      <c r="AI485" s="148">
        <v>0</v>
      </c>
      <c r="AJ485" s="501">
        <v>0</v>
      </c>
    </row>
    <row r="486" spans="1:36" x14ac:dyDescent="0.2">
      <c r="A486" s="154" t="s">
        <v>93</v>
      </c>
      <c r="B486" s="500">
        <v>6</v>
      </c>
      <c r="C486" s="148">
        <v>0</v>
      </c>
      <c r="D486" s="148">
        <v>6</v>
      </c>
      <c r="E486" s="148">
        <v>0</v>
      </c>
      <c r="F486" s="148">
        <v>0</v>
      </c>
      <c r="G486" s="148">
        <v>0</v>
      </c>
      <c r="H486" s="148">
        <v>0</v>
      </c>
      <c r="I486" s="148">
        <v>0</v>
      </c>
      <c r="J486" s="148">
        <v>0</v>
      </c>
      <c r="K486" s="148">
        <v>0</v>
      </c>
      <c r="L486" s="148">
        <v>0</v>
      </c>
      <c r="M486" s="512"/>
      <c r="N486" s="527" t="s">
        <v>93</v>
      </c>
      <c r="O486" s="733">
        <v>0</v>
      </c>
      <c r="P486" s="734">
        <v>1</v>
      </c>
      <c r="Q486" s="734">
        <v>1</v>
      </c>
      <c r="R486" s="734">
        <v>1</v>
      </c>
      <c r="S486" s="734">
        <v>3</v>
      </c>
      <c r="T486" s="734">
        <v>0</v>
      </c>
      <c r="U486" s="734">
        <v>0</v>
      </c>
      <c r="V486" s="734">
        <v>0</v>
      </c>
      <c r="W486" s="734">
        <v>0</v>
      </c>
      <c r="X486" s="734">
        <v>0</v>
      </c>
      <c r="Y486" s="734">
        <v>0</v>
      </c>
      <c r="Z486" s="734">
        <v>0</v>
      </c>
      <c r="AA486" s="734">
        <v>0</v>
      </c>
      <c r="AB486" s="734">
        <v>0</v>
      </c>
      <c r="AC486" s="149">
        <v>22.9</v>
      </c>
      <c r="AD486" s="149" t="s">
        <v>24</v>
      </c>
      <c r="AE486" s="148">
        <v>0</v>
      </c>
      <c r="AF486" s="149">
        <v>0</v>
      </c>
      <c r="AG486" s="148">
        <v>0</v>
      </c>
      <c r="AH486" s="149">
        <v>0</v>
      </c>
      <c r="AI486" s="148">
        <v>0</v>
      </c>
      <c r="AJ486" s="501">
        <v>0</v>
      </c>
    </row>
    <row r="487" spans="1:36" x14ac:dyDescent="0.2">
      <c r="A487" s="154" t="s">
        <v>57</v>
      </c>
      <c r="B487" s="500">
        <v>7</v>
      </c>
      <c r="C487" s="148">
        <v>0</v>
      </c>
      <c r="D487" s="148">
        <v>7</v>
      </c>
      <c r="E487" s="148">
        <v>0</v>
      </c>
      <c r="F487" s="148">
        <v>0</v>
      </c>
      <c r="G487" s="148">
        <v>0</v>
      </c>
      <c r="H487" s="148">
        <v>0</v>
      </c>
      <c r="I487" s="148">
        <v>0</v>
      </c>
      <c r="J487" s="148">
        <v>0</v>
      </c>
      <c r="K487" s="148">
        <v>0</v>
      </c>
      <c r="L487" s="148">
        <v>0</v>
      </c>
      <c r="M487" s="512"/>
      <c r="N487" s="527" t="s">
        <v>57</v>
      </c>
      <c r="O487" s="733">
        <v>0</v>
      </c>
      <c r="P487" s="734">
        <v>0</v>
      </c>
      <c r="Q487" s="734">
        <v>2</v>
      </c>
      <c r="R487" s="734">
        <v>1</v>
      </c>
      <c r="S487" s="734">
        <v>2</v>
      </c>
      <c r="T487" s="734">
        <v>2</v>
      </c>
      <c r="U487" s="734">
        <v>0</v>
      </c>
      <c r="V487" s="734">
        <v>0</v>
      </c>
      <c r="W487" s="734">
        <v>0</v>
      </c>
      <c r="X487" s="734">
        <v>0</v>
      </c>
      <c r="Y487" s="734">
        <v>0</v>
      </c>
      <c r="Z487" s="734">
        <v>0</v>
      </c>
      <c r="AA487" s="734">
        <v>0</v>
      </c>
      <c r="AB487" s="734">
        <v>0</v>
      </c>
      <c r="AC487" s="149">
        <v>25.1</v>
      </c>
      <c r="AD487" s="149" t="s">
        <v>24</v>
      </c>
      <c r="AE487" s="148">
        <v>2</v>
      </c>
      <c r="AF487" s="149">
        <v>28.571428571428569</v>
      </c>
      <c r="AG487" s="148">
        <v>0</v>
      </c>
      <c r="AH487" s="149">
        <v>0</v>
      </c>
      <c r="AI487" s="148">
        <v>0</v>
      </c>
      <c r="AJ487" s="501">
        <v>0</v>
      </c>
    </row>
    <row r="488" spans="1:36" x14ac:dyDescent="0.2">
      <c r="A488" s="154" t="s">
        <v>94</v>
      </c>
      <c r="B488" s="500">
        <v>6</v>
      </c>
      <c r="C488" s="148">
        <v>2</v>
      </c>
      <c r="D488" s="148">
        <v>4</v>
      </c>
      <c r="E488" s="148">
        <v>0</v>
      </c>
      <c r="F488" s="148">
        <v>0</v>
      </c>
      <c r="G488" s="148">
        <v>0</v>
      </c>
      <c r="H488" s="148">
        <v>0</v>
      </c>
      <c r="I488" s="148">
        <v>0</v>
      </c>
      <c r="J488" s="148">
        <v>0</v>
      </c>
      <c r="K488" s="148">
        <v>0</v>
      </c>
      <c r="L488" s="148">
        <v>0</v>
      </c>
      <c r="M488" s="512"/>
      <c r="N488" s="527" t="s">
        <v>94</v>
      </c>
      <c r="O488" s="733">
        <v>0</v>
      </c>
      <c r="P488" s="734">
        <v>1</v>
      </c>
      <c r="Q488" s="734">
        <v>0</v>
      </c>
      <c r="R488" s="734">
        <v>2</v>
      </c>
      <c r="S488" s="734">
        <v>2</v>
      </c>
      <c r="T488" s="734">
        <v>1</v>
      </c>
      <c r="U488" s="734">
        <v>0</v>
      </c>
      <c r="V488" s="734">
        <v>0</v>
      </c>
      <c r="W488" s="734">
        <v>0</v>
      </c>
      <c r="X488" s="734">
        <v>0</v>
      </c>
      <c r="Y488" s="734">
        <v>0</v>
      </c>
      <c r="Z488" s="734">
        <v>0</v>
      </c>
      <c r="AA488" s="734">
        <v>0</v>
      </c>
      <c r="AB488" s="734">
        <v>0</v>
      </c>
      <c r="AC488" s="149">
        <v>24.3</v>
      </c>
      <c r="AD488" s="149" t="s">
        <v>24</v>
      </c>
      <c r="AE488" s="148">
        <v>1</v>
      </c>
      <c r="AF488" s="149">
        <v>16.666666666666664</v>
      </c>
      <c r="AG488" s="148">
        <v>0</v>
      </c>
      <c r="AH488" s="149">
        <v>0</v>
      </c>
      <c r="AI488" s="148">
        <v>0</v>
      </c>
      <c r="AJ488" s="501">
        <v>0</v>
      </c>
    </row>
    <row r="489" spans="1:36" x14ac:dyDescent="0.2">
      <c r="A489" s="154" t="s">
        <v>95</v>
      </c>
      <c r="B489" s="500">
        <v>2</v>
      </c>
      <c r="C489" s="148">
        <v>0</v>
      </c>
      <c r="D489" s="148">
        <v>2</v>
      </c>
      <c r="E489" s="148">
        <v>0</v>
      </c>
      <c r="F489" s="148">
        <v>0</v>
      </c>
      <c r="G489" s="148">
        <v>0</v>
      </c>
      <c r="H489" s="148">
        <v>0</v>
      </c>
      <c r="I489" s="148">
        <v>0</v>
      </c>
      <c r="J489" s="148">
        <v>0</v>
      </c>
      <c r="K489" s="148">
        <v>0</v>
      </c>
      <c r="L489" s="148">
        <v>0</v>
      </c>
      <c r="M489" s="512"/>
      <c r="N489" s="527" t="s">
        <v>95</v>
      </c>
      <c r="O489" s="733">
        <v>0</v>
      </c>
      <c r="P489" s="734">
        <v>0</v>
      </c>
      <c r="Q489" s="734">
        <v>1</v>
      </c>
      <c r="R489" s="734">
        <v>1</v>
      </c>
      <c r="S489" s="734">
        <v>0</v>
      </c>
      <c r="T489" s="734">
        <v>0</v>
      </c>
      <c r="U489" s="734">
        <v>0</v>
      </c>
      <c r="V489" s="734">
        <v>0</v>
      </c>
      <c r="W489" s="734">
        <v>0</v>
      </c>
      <c r="X489" s="734">
        <v>0</v>
      </c>
      <c r="Y489" s="734">
        <v>0</v>
      </c>
      <c r="Z489" s="734">
        <v>0</v>
      </c>
      <c r="AA489" s="734">
        <v>0</v>
      </c>
      <c r="AB489" s="734">
        <v>0</v>
      </c>
      <c r="AC489" s="149">
        <v>18.899999999999999</v>
      </c>
      <c r="AD489" s="149" t="s">
        <v>24</v>
      </c>
      <c r="AE489" s="148">
        <v>0</v>
      </c>
      <c r="AF489" s="149">
        <v>0</v>
      </c>
      <c r="AG489" s="148">
        <v>0</v>
      </c>
      <c r="AH489" s="149">
        <v>0</v>
      </c>
      <c r="AI489" s="148">
        <v>0</v>
      </c>
      <c r="AJ489" s="501">
        <v>0</v>
      </c>
    </row>
    <row r="490" spans="1:36" x14ac:dyDescent="0.2">
      <c r="A490" s="154" t="s">
        <v>96</v>
      </c>
      <c r="B490" s="500">
        <v>9</v>
      </c>
      <c r="C490" s="148">
        <v>0</v>
      </c>
      <c r="D490" s="148">
        <v>9</v>
      </c>
      <c r="E490" s="148">
        <v>0</v>
      </c>
      <c r="F490" s="148">
        <v>0</v>
      </c>
      <c r="G490" s="148">
        <v>0</v>
      </c>
      <c r="H490" s="148">
        <v>0</v>
      </c>
      <c r="I490" s="148">
        <v>0</v>
      </c>
      <c r="J490" s="148">
        <v>0</v>
      </c>
      <c r="K490" s="148">
        <v>0</v>
      </c>
      <c r="L490" s="148">
        <v>0</v>
      </c>
      <c r="M490" s="512"/>
      <c r="N490" s="527" t="s">
        <v>96</v>
      </c>
      <c r="O490" s="733">
        <v>0</v>
      </c>
      <c r="P490" s="734">
        <v>0</v>
      </c>
      <c r="Q490" s="734">
        <v>2</v>
      </c>
      <c r="R490" s="734">
        <v>1</v>
      </c>
      <c r="S490" s="734">
        <v>6</v>
      </c>
      <c r="T490" s="734">
        <v>0</v>
      </c>
      <c r="U490" s="734">
        <v>0</v>
      </c>
      <c r="V490" s="734">
        <v>0</v>
      </c>
      <c r="W490" s="734">
        <v>0</v>
      </c>
      <c r="X490" s="734">
        <v>0</v>
      </c>
      <c r="Y490" s="734">
        <v>0</v>
      </c>
      <c r="Z490" s="734">
        <v>0</v>
      </c>
      <c r="AA490" s="734">
        <v>0</v>
      </c>
      <c r="AB490" s="734">
        <v>0</v>
      </c>
      <c r="AC490" s="149">
        <v>24.3</v>
      </c>
      <c r="AD490" s="149" t="s">
        <v>24</v>
      </c>
      <c r="AE490" s="148">
        <v>0</v>
      </c>
      <c r="AF490" s="149">
        <v>0</v>
      </c>
      <c r="AG490" s="148">
        <v>0</v>
      </c>
      <c r="AH490" s="149">
        <v>0</v>
      </c>
      <c r="AI490" s="148">
        <v>0</v>
      </c>
      <c r="AJ490" s="501">
        <v>0</v>
      </c>
    </row>
    <row r="491" spans="1:36" x14ac:dyDescent="0.2">
      <c r="A491" s="154" t="s">
        <v>58</v>
      </c>
      <c r="B491" s="500">
        <v>6</v>
      </c>
      <c r="C491" s="148">
        <v>1</v>
      </c>
      <c r="D491" s="148">
        <v>5</v>
      </c>
      <c r="E491" s="148">
        <v>0</v>
      </c>
      <c r="F491" s="148">
        <v>0</v>
      </c>
      <c r="G491" s="148">
        <v>0</v>
      </c>
      <c r="H491" s="148">
        <v>0</v>
      </c>
      <c r="I491" s="148">
        <v>0</v>
      </c>
      <c r="J491" s="148">
        <v>0</v>
      </c>
      <c r="K491" s="148">
        <v>0</v>
      </c>
      <c r="L491" s="148">
        <v>0</v>
      </c>
      <c r="M491" s="512"/>
      <c r="N491" s="527" t="s">
        <v>58</v>
      </c>
      <c r="O491" s="733">
        <v>0</v>
      </c>
      <c r="P491" s="734">
        <v>0</v>
      </c>
      <c r="Q491" s="734">
        <v>0</v>
      </c>
      <c r="R491" s="734">
        <v>3</v>
      </c>
      <c r="S491" s="734">
        <v>3</v>
      </c>
      <c r="T491" s="734">
        <v>0</v>
      </c>
      <c r="U491" s="734">
        <v>0</v>
      </c>
      <c r="V491" s="734">
        <v>0</v>
      </c>
      <c r="W491" s="734">
        <v>0</v>
      </c>
      <c r="X491" s="734">
        <v>0</v>
      </c>
      <c r="Y491" s="734">
        <v>0</v>
      </c>
      <c r="Z491" s="734">
        <v>0</v>
      </c>
      <c r="AA491" s="734">
        <v>0</v>
      </c>
      <c r="AB491" s="734">
        <v>0</v>
      </c>
      <c r="AC491" s="149">
        <v>24.4</v>
      </c>
      <c r="AD491" s="149" t="s">
        <v>24</v>
      </c>
      <c r="AE491" s="148">
        <v>0</v>
      </c>
      <c r="AF491" s="149">
        <v>0</v>
      </c>
      <c r="AG491" s="148">
        <v>0</v>
      </c>
      <c r="AH491" s="149">
        <v>0</v>
      </c>
      <c r="AI491" s="148">
        <v>0</v>
      </c>
      <c r="AJ491" s="501">
        <v>0</v>
      </c>
    </row>
    <row r="492" spans="1:36" x14ac:dyDescent="0.2">
      <c r="A492" s="154" t="s">
        <v>97</v>
      </c>
      <c r="B492" s="500">
        <v>5</v>
      </c>
      <c r="C492" s="148">
        <v>0</v>
      </c>
      <c r="D492" s="148">
        <v>5</v>
      </c>
      <c r="E492" s="148">
        <v>0</v>
      </c>
      <c r="F492" s="148">
        <v>0</v>
      </c>
      <c r="G492" s="148">
        <v>0</v>
      </c>
      <c r="H492" s="148">
        <v>0</v>
      </c>
      <c r="I492" s="148">
        <v>0</v>
      </c>
      <c r="J492" s="148">
        <v>0</v>
      </c>
      <c r="K492" s="148">
        <v>0</v>
      </c>
      <c r="L492" s="148">
        <v>0</v>
      </c>
      <c r="M492" s="512"/>
      <c r="N492" s="527" t="s">
        <v>97</v>
      </c>
      <c r="O492" s="733">
        <v>0</v>
      </c>
      <c r="P492" s="734">
        <v>0</v>
      </c>
      <c r="Q492" s="734">
        <v>1</v>
      </c>
      <c r="R492" s="734">
        <v>2</v>
      </c>
      <c r="S492" s="734">
        <v>1</v>
      </c>
      <c r="T492" s="734">
        <v>1</v>
      </c>
      <c r="U492" s="734">
        <v>0</v>
      </c>
      <c r="V492" s="734">
        <v>0</v>
      </c>
      <c r="W492" s="734">
        <v>0</v>
      </c>
      <c r="X492" s="734">
        <v>0</v>
      </c>
      <c r="Y492" s="734">
        <v>0</v>
      </c>
      <c r="Z492" s="734">
        <v>0</v>
      </c>
      <c r="AA492" s="734">
        <v>0</v>
      </c>
      <c r="AB492" s="734">
        <v>0</v>
      </c>
      <c r="AC492" s="149">
        <v>23.9</v>
      </c>
      <c r="AD492" s="149" t="s">
        <v>24</v>
      </c>
      <c r="AE492" s="148">
        <v>1</v>
      </c>
      <c r="AF492" s="149">
        <v>20</v>
      </c>
      <c r="AG492" s="148">
        <v>0</v>
      </c>
      <c r="AH492" s="149">
        <v>0</v>
      </c>
      <c r="AI492" s="148">
        <v>0</v>
      </c>
      <c r="AJ492" s="501">
        <v>0</v>
      </c>
    </row>
    <row r="493" spans="1:36" x14ac:dyDescent="0.2">
      <c r="A493" s="154" t="s">
        <v>98</v>
      </c>
      <c r="B493" s="500">
        <v>5</v>
      </c>
      <c r="C493" s="148">
        <v>0</v>
      </c>
      <c r="D493" s="148">
        <v>4</v>
      </c>
      <c r="E493" s="148">
        <v>0</v>
      </c>
      <c r="F493" s="148">
        <v>1</v>
      </c>
      <c r="G493" s="148">
        <v>0</v>
      </c>
      <c r="H493" s="148">
        <v>0</v>
      </c>
      <c r="I493" s="148">
        <v>0</v>
      </c>
      <c r="J493" s="148">
        <v>0</v>
      </c>
      <c r="K493" s="148">
        <v>0</v>
      </c>
      <c r="L493" s="148">
        <v>0</v>
      </c>
      <c r="M493" s="512"/>
      <c r="N493" s="527" t="s">
        <v>98</v>
      </c>
      <c r="O493" s="733">
        <v>0</v>
      </c>
      <c r="P493" s="734">
        <v>0</v>
      </c>
      <c r="Q493" s="734">
        <v>1</v>
      </c>
      <c r="R493" s="734">
        <v>3</v>
      </c>
      <c r="S493" s="734">
        <v>1</v>
      </c>
      <c r="T493" s="734">
        <v>0</v>
      </c>
      <c r="U493" s="734">
        <v>0</v>
      </c>
      <c r="V493" s="734">
        <v>0</v>
      </c>
      <c r="W493" s="734">
        <v>0</v>
      </c>
      <c r="X493" s="734">
        <v>0</v>
      </c>
      <c r="Y493" s="734">
        <v>0</v>
      </c>
      <c r="Z493" s="734">
        <v>0</v>
      </c>
      <c r="AA493" s="734">
        <v>0</v>
      </c>
      <c r="AB493" s="734">
        <v>0</v>
      </c>
      <c r="AC493" s="149">
        <v>23.5</v>
      </c>
      <c r="AD493" s="149" t="s">
        <v>24</v>
      </c>
      <c r="AE493" s="148">
        <v>0</v>
      </c>
      <c r="AF493" s="149">
        <v>0</v>
      </c>
      <c r="AG493" s="148">
        <v>0</v>
      </c>
      <c r="AH493" s="149">
        <v>0</v>
      </c>
      <c r="AI493" s="148">
        <v>0</v>
      </c>
      <c r="AJ493" s="501">
        <v>0</v>
      </c>
    </row>
    <row r="494" spans="1:36" x14ac:dyDescent="0.2">
      <c r="A494" s="154" t="s">
        <v>99</v>
      </c>
      <c r="B494" s="500">
        <v>6</v>
      </c>
      <c r="C494" s="148">
        <v>0</v>
      </c>
      <c r="D494" s="148">
        <v>4</v>
      </c>
      <c r="E494" s="148">
        <v>0</v>
      </c>
      <c r="F494" s="148">
        <v>2</v>
      </c>
      <c r="G494" s="148">
        <v>0</v>
      </c>
      <c r="H494" s="148">
        <v>0</v>
      </c>
      <c r="I494" s="148">
        <v>0</v>
      </c>
      <c r="J494" s="148">
        <v>0</v>
      </c>
      <c r="K494" s="148">
        <v>0</v>
      </c>
      <c r="L494" s="148">
        <v>0</v>
      </c>
      <c r="M494" s="512"/>
      <c r="N494" s="527" t="s">
        <v>99</v>
      </c>
      <c r="O494" s="733">
        <v>0</v>
      </c>
      <c r="P494" s="734">
        <v>0</v>
      </c>
      <c r="Q494" s="734">
        <v>0</v>
      </c>
      <c r="R494" s="734">
        <v>3</v>
      </c>
      <c r="S494" s="734">
        <v>2</v>
      </c>
      <c r="T494" s="734">
        <v>1</v>
      </c>
      <c r="U494" s="734">
        <v>0</v>
      </c>
      <c r="V494" s="734">
        <v>0</v>
      </c>
      <c r="W494" s="734">
        <v>0</v>
      </c>
      <c r="X494" s="734">
        <v>0</v>
      </c>
      <c r="Y494" s="734">
        <v>0</v>
      </c>
      <c r="Z494" s="734">
        <v>0</v>
      </c>
      <c r="AA494" s="734">
        <v>0</v>
      </c>
      <c r="AB494" s="734">
        <v>0</v>
      </c>
      <c r="AC494" s="149">
        <v>26.2</v>
      </c>
      <c r="AD494" s="149" t="s">
        <v>24</v>
      </c>
      <c r="AE494" s="148">
        <v>1</v>
      </c>
      <c r="AF494" s="149">
        <v>16.666666666666664</v>
      </c>
      <c r="AG494" s="148">
        <v>0</v>
      </c>
      <c r="AH494" s="149">
        <v>0</v>
      </c>
      <c r="AI494" s="148">
        <v>0</v>
      </c>
      <c r="AJ494" s="501">
        <v>0</v>
      </c>
    </row>
    <row r="495" spans="1:36" x14ac:dyDescent="0.2">
      <c r="A495" s="154" t="s">
        <v>60</v>
      </c>
      <c r="B495" s="500">
        <v>10</v>
      </c>
      <c r="C495" s="148">
        <v>0</v>
      </c>
      <c r="D495" s="148">
        <v>10</v>
      </c>
      <c r="E495" s="148">
        <v>0</v>
      </c>
      <c r="F495" s="148">
        <v>0</v>
      </c>
      <c r="G495" s="148">
        <v>0</v>
      </c>
      <c r="H495" s="148">
        <v>0</v>
      </c>
      <c r="I495" s="148">
        <v>0</v>
      </c>
      <c r="J495" s="148">
        <v>0</v>
      </c>
      <c r="K495" s="148">
        <v>0</v>
      </c>
      <c r="L495" s="148">
        <v>0</v>
      </c>
      <c r="M495" s="512"/>
      <c r="N495" s="527" t="s">
        <v>60</v>
      </c>
      <c r="O495" s="733">
        <v>0</v>
      </c>
      <c r="P495" s="734">
        <v>0</v>
      </c>
      <c r="Q495" s="734">
        <v>2</v>
      </c>
      <c r="R495" s="734">
        <v>2</v>
      </c>
      <c r="S495" s="734">
        <v>5</v>
      </c>
      <c r="T495" s="734">
        <v>1</v>
      </c>
      <c r="U495" s="734">
        <v>0</v>
      </c>
      <c r="V495" s="734">
        <v>0</v>
      </c>
      <c r="W495" s="734">
        <v>0</v>
      </c>
      <c r="X495" s="734">
        <v>0</v>
      </c>
      <c r="Y495" s="734">
        <v>0</v>
      </c>
      <c r="Z495" s="734">
        <v>0</v>
      </c>
      <c r="AA495" s="734">
        <v>0</v>
      </c>
      <c r="AB495" s="734">
        <v>0</v>
      </c>
      <c r="AC495" s="149">
        <v>25</v>
      </c>
      <c r="AD495" s="149" t="s">
        <v>24</v>
      </c>
      <c r="AE495" s="148">
        <v>1</v>
      </c>
      <c r="AF495" s="149">
        <v>10</v>
      </c>
      <c r="AG495" s="148">
        <v>0</v>
      </c>
      <c r="AH495" s="149">
        <v>0</v>
      </c>
      <c r="AI495" s="148">
        <v>0</v>
      </c>
      <c r="AJ495" s="501">
        <v>0</v>
      </c>
    </row>
    <row r="496" spans="1:36" x14ac:dyDescent="0.2">
      <c r="A496" s="154" t="s">
        <v>100</v>
      </c>
      <c r="B496" s="500">
        <v>8</v>
      </c>
      <c r="C496" s="148">
        <v>0</v>
      </c>
      <c r="D496" s="148">
        <v>8</v>
      </c>
      <c r="E496" s="148">
        <v>0</v>
      </c>
      <c r="F496" s="148">
        <v>0</v>
      </c>
      <c r="G496" s="148">
        <v>0</v>
      </c>
      <c r="H496" s="148">
        <v>0</v>
      </c>
      <c r="I496" s="148">
        <v>0</v>
      </c>
      <c r="J496" s="148">
        <v>0</v>
      </c>
      <c r="K496" s="148">
        <v>0</v>
      </c>
      <c r="L496" s="148">
        <v>0</v>
      </c>
      <c r="M496" s="512"/>
      <c r="N496" s="527" t="s">
        <v>100</v>
      </c>
      <c r="O496" s="733">
        <v>0</v>
      </c>
      <c r="P496" s="734">
        <v>1</v>
      </c>
      <c r="Q496" s="734">
        <v>0</v>
      </c>
      <c r="R496" s="734">
        <v>1</v>
      </c>
      <c r="S496" s="734">
        <v>5</v>
      </c>
      <c r="T496" s="734">
        <v>1</v>
      </c>
      <c r="U496" s="734">
        <v>0</v>
      </c>
      <c r="V496" s="734">
        <v>0</v>
      </c>
      <c r="W496" s="734">
        <v>0</v>
      </c>
      <c r="X496" s="734">
        <v>0</v>
      </c>
      <c r="Y496" s="734">
        <v>0</v>
      </c>
      <c r="Z496" s="734">
        <v>0</v>
      </c>
      <c r="AA496" s="734">
        <v>0</v>
      </c>
      <c r="AB496" s="734">
        <v>0</v>
      </c>
      <c r="AC496" s="149">
        <v>25.2</v>
      </c>
      <c r="AD496" s="149" t="s">
        <v>24</v>
      </c>
      <c r="AE496" s="148">
        <v>1</v>
      </c>
      <c r="AF496" s="149">
        <v>12.5</v>
      </c>
      <c r="AG496" s="148">
        <v>0</v>
      </c>
      <c r="AH496" s="149">
        <v>0</v>
      </c>
      <c r="AI496" s="148">
        <v>0</v>
      </c>
      <c r="AJ496" s="501">
        <v>0</v>
      </c>
    </row>
    <row r="497" spans="1:36" x14ac:dyDescent="0.2">
      <c r="A497" s="154" t="s">
        <v>101</v>
      </c>
      <c r="B497" s="500">
        <v>7</v>
      </c>
      <c r="C497" s="148">
        <v>0</v>
      </c>
      <c r="D497" s="148">
        <v>7</v>
      </c>
      <c r="E497" s="148">
        <v>0</v>
      </c>
      <c r="F497" s="148">
        <v>0</v>
      </c>
      <c r="G497" s="148">
        <v>0</v>
      </c>
      <c r="H497" s="148">
        <v>0</v>
      </c>
      <c r="I497" s="148">
        <v>0</v>
      </c>
      <c r="J497" s="148">
        <v>0</v>
      </c>
      <c r="K497" s="148">
        <v>0</v>
      </c>
      <c r="L497" s="148">
        <v>0</v>
      </c>
      <c r="M497" s="512"/>
      <c r="N497" s="527" t="s">
        <v>101</v>
      </c>
      <c r="O497" s="733">
        <v>0</v>
      </c>
      <c r="P497" s="734">
        <v>0</v>
      </c>
      <c r="Q497" s="734">
        <v>0</v>
      </c>
      <c r="R497" s="734">
        <v>3</v>
      </c>
      <c r="S497" s="734">
        <v>4</v>
      </c>
      <c r="T497" s="734">
        <v>0</v>
      </c>
      <c r="U497" s="734">
        <v>0</v>
      </c>
      <c r="V497" s="734">
        <v>0</v>
      </c>
      <c r="W497" s="734">
        <v>0</v>
      </c>
      <c r="X497" s="734">
        <v>0</v>
      </c>
      <c r="Y497" s="734">
        <v>0</v>
      </c>
      <c r="Z497" s="734">
        <v>0</v>
      </c>
      <c r="AA497" s="734">
        <v>0</v>
      </c>
      <c r="AB497" s="734">
        <v>0</v>
      </c>
      <c r="AC497" s="149">
        <v>25.4</v>
      </c>
      <c r="AD497" s="149" t="s">
        <v>24</v>
      </c>
      <c r="AE497" s="148">
        <v>0</v>
      </c>
      <c r="AF497" s="149">
        <v>0</v>
      </c>
      <c r="AG497" s="148">
        <v>0</v>
      </c>
      <c r="AH497" s="149">
        <v>0</v>
      </c>
      <c r="AI497" s="148">
        <v>0</v>
      </c>
      <c r="AJ497" s="501">
        <v>0</v>
      </c>
    </row>
    <row r="498" spans="1:36" x14ac:dyDescent="0.2">
      <c r="A498" s="154" t="s">
        <v>102</v>
      </c>
      <c r="B498" s="500">
        <v>10</v>
      </c>
      <c r="C498" s="148">
        <v>0</v>
      </c>
      <c r="D498" s="148">
        <v>9</v>
      </c>
      <c r="E498" s="148">
        <v>0</v>
      </c>
      <c r="F498" s="148">
        <v>1</v>
      </c>
      <c r="G498" s="148">
        <v>0</v>
      </c>
      <c r="H498" s="148">
        <v>0</v>
      </c>
      <c r="I498" s="148">
        <v>0</v>
      </c>
      <c r="J498" s="148">
        <v>0</v>
      </c>
      <c r="K498" s="148">
        <v>0</v>
      </c>
      <c r="L498" s="148">
        <v>0</v>
      </c>
      <c r="M498" s="512"/>
      <c r="N498" s="527" t="s">
        <v>102</v>
      </c>
      <c r="O498" s="733">
        <v>0</v>
      </c>
      <c r="P498" s="734">
        <v>1</v>
      </c>
      <c r="Q498" s="734">
        <v>4</v>
      </c>
      <c r="R498" s="734">
        <v>2</v>
      </c>
      <c r="S498" s="734">
        <v>2</v>
      </c>
      <c r="T498" s="734">
        <v>1</v>
      </c>
      <c r="U498" s="734">
        <v>0</v>
      </c>
      <c r="V498" s="734">
        <v>0</v>
      </c>
      <c r="W498" s="734">
        <v>0</v>
      </c>
      <c r="X498" s="734">
        <v>0</v>
      </c>
      <c r="Y498" s="734">
        <v>0</v>
      </c>
      <c r="Z498" s="734">
        <v>0</v>
      </c>
      <c r="AA498" s="734">
        <v>0</v>
      </c>
      <c r="AB498" s="734">
        <v>0</v>
      </c>
      <c r="AC498" s="149">
        <v>20.9</v>
      </c>
      <c r="AD498" s="149" t="s">
        <v>24</v>
      </c>
      <c r="AE498" s="148">
        <v>1</v>
      </c>
      <c r="AF498" s="149">
        <v>10</v>
      </c>
      <c r="AG498" s="148">
        <v>0</v>
      </c>
      <c r="AH498" s="149">
        <v>0</v>
      </c>
      <c r="AI498" s="148">
        <v>0</v>
      </c>
      <c r="AJ498" s="501">
        <v>0</v>
      </c>
    </row>
    <row r="499" spans="1:36" x14ac:dyDescent="0.2">
      <c r="A499" s="154" t="s">
        <v>62</v>
      </c>
      <c r="B499" s="500">
        <v>3</v>
      </c>
      <c r="C499" s="148">
        <v>0</v>
      </c>
      <c r="D499" s="148">
        <v>3</v>
      </c>
      <c r="E499" s="148">
        <v>0</v>
      </c>
      <c r="F499" s="148">
        <v>0</v>
      </c>
      <c r="G499" s="148">
        <v>0</v>
      </c>
      <c r="H499" s="148">
        <v>0</v>
      </c>
      <c r="I499" s="148">
        <v>0</v>
      </c>
      <c r="J499" s="148">
        <v>0</v>
      </c>
      <c r="K499" s="148">
        <v>0</v>
      </c>
      <c r="L499" s="148">
        <v>0</v>
      </c>
      <c r="M499" s="512"/>
      <c r="N499" s="527" t="s">
        <v>62</v>
      </c>
      <c r="O499" s="733">
        <v>0</v>
      </c>
      <c r="P499" s="734">
        <v>0</v>
      </c>
      <c r="Q499" s="734">
        <v>1</v>
      </c>
      <c r="R499" s="734">
        <v>0</v>
      </c>
      <c r="S499" s="734">
        <v>2</v>
      </c>
      <c r="T499" s="734">
        <v>0</v>
      </c>
      <c r="U499" s="734">
        <v>0</v>
      </c>
      <c r="V499" s="734">
        <v>0</v>
      </c>
      <c r="W499" s="734">
        <v>0</v>
      </c>
      <c r="X499" s="734">
        <v>0</v>
      </c>
      <c r="Y499" s="734">
        <v>0</v>
      </c>
      <c r="Z499" s="734">
        <v>0</v>
      </c>
      <c r="AA499" s="734">
        <v>0</v>
      </c>
      <c r="AB499" s="734">
        <v>0</v>
      </c>
      <c r="AC499" s="149">
        <v>24.9</v>
      </c>
      <c r="AD499" s="149" t="s">
        <v>24</v>
      </c>
      <c r="AE499" s="148">
        <v>0</v>
      </c>
      <c r="AF499" s="149">
        <v>0</v>
      </c>
      <c r="AG499" s="148">
        <v>0</v>
      </c>
      <c r="AH499" s="149">
        <v>0</v>
      </c>
      <c r="AI499" s="148">
        <v>0</v>
      </c>
      <c r="AJ499" s="501">
        <v>0</v>
      </c>
    </row>
    <row r="500" spans="1:36" x14ac:dyDescent="0.2">
      <c r="A500" s="154" t="s">
        <v>103</v>
      </c>
      <c r="B500" s="500">
        <v>4</v>
      </c>
      <c r="C500" s="148">
        <v>0</v>
      </c>
      <c r="D500" s="148">
        <v>3</v>
      </c>
      <c r="E500" s="148">
        <v>0</v>
      </c>
      <c r="F500" s="148">
        <v>1</v>
      </c>
      <c r="G500" s="148">
        <v>0</v>
      </c>
      <c r="H500" s="148">
        <v>0</v>
      </c>
      <c r="I500" s="148">
        <v>0</v>
      </c>
      <c r="J500" s="148">
        <v>0</v>
      </c>
      <c r="K500" s="148">
        <v>0</v>
      </c>
      <c r="L500" s="148">
        <v>0</v>
      </c>
      <c r="M500" s="512"/>
      <c r="N500" s="527" t="s">
        <v>103</v>
      </c>
      <c r="O500" s="733">
        <v>0</v>
      </c>
      <c r="P500" s="734">
        <v>0</v>
      </c>
      <c r="Q500" s="734">
        <v>1</v>
      </c>
      <c r="R500" s="734">
        <v>1</v>
      </c>
      <c r="S500" s="734">
        <v>1</v>
      </c>
      <c r="T500" s="734">
        <v>1</v>
      </c>
      <c r="U500" s="734">
        <v>0</v>
      </c>
      <c r="V500" s="734">
        <v>0</v>
      </c>
      <c r="W500" s="734">
        <v>0</v>
      </c>
      <c r="X500" s="734">
        <v>0</v>
      </c>
      <c r="Y500" s="734">
        <v>0</v>
      </c>
      <c r="Z500" s="734">
        <v>0</v>
      </c>
      <c r="AA500" s="734">
        <v>0</v>
      </c>
      <c r="AB500" s="734">
        <v>0</v>
      </c>
      <c r="AC500" s="149">
        <v>25.8</v>
      </c>
      <c r="AD500" s="149" t="s">
        <v>24</v>
      </c>
      <c r="AE500" s="148">
        <v>1</v>
      </c>
      <c r="AF500" s="149">
        <v>25</v>
      </c>
      <c r="AG500" s="148">
        <v>0</v>
      </c>
      <c r="AH500" s="149">
        <v>0</v>
      </c>
      <c r="AI500" s="148">
        <v>0</v>
      </c>
      <c r="AJ500" s="501">
        <v>0</v>
      </c>
    </row>
    <row r="501" spans="1:36" x14ac:dyDescent="0.2">
      <c r="A501" s="154" t="s">
        <v>104</v>
      </c>
      <c r="B501" s="500">
        <v>3</v>
      </c>
      <c r="C501" s="148">
        <v>0</v>
      </c>
      <c r="D501" s="148">
        <v>3</v>
      </c>
      <c r="E501" s="148">
        <v>0</v>
      </c>
      <c r="F501" s="148">
        <v>0</v>
      </c>
      <c r="G501" s="148">
        <v>0</v>
      </c>
      <c r="H501" s="148">
        <v>0</v>
      </c>
      <c r="I501" s="148">
        <v>0</v>
      </c>
      <c r="J501" s="148">
        <v>0</v>
      </c>
      <c r="K501" s="148">
        <v>0</v>
      </c>
      <c r="L501" s="148">
        <v>0</v>
      </c>
      <c r="M501" s="512"/>
      <c r="N501" s="527" t="s">
        <v>104</v>
      </c>
      <c r="O501" s="733">
        <v>0</v>
      </c>
      <c r="P501" s="734">
        <v>0</v>
      </c>
      <c r="Q501" s="734">
        <v>0</v>
      </c>
      <c r="R501" s="734">
        <v>1</v>
      </c>
      <c r="S501" s="734">
        <v>2</v>
      </c>
      <c r="T501" s="734">
        <v>0</v>
      </c>
      <c r="U501" s="734">
        <v>0</v>
      </c>
      <c r="V501" s="734">
        <v>0</v>
      </c>
      <c r="W501" s="734">
        <v>0</v>
      </c>
      <c r="X501" s="734">
        <v>0</v>
      </c>
      <c r="Y501" s="734">
        <v>0</v>
      </c>
      <c r="Z501" s="734">
        <v>0</v>
      </c>
      <c r="AA501" s="734">
        <v>0</v>
      </c>
      <c r="AB501" s="734">
        <v>0</v>
      </c>
      <c r="AC501" s="149">
        <v>25.6</v>
      </c>
      <c r="AD501" s="149" t="s">
        <v>24</v>
      </c>
      <c r="AE501" s="148">
        <v>0</v>
      </c>
      <c r="AF501" s="149">
        <v>0</v>
      </c>
      <c r="AG501" s="148">
        <v>0</v>
      </c>
      <c r="AH501" s="149">
        <v>0</v>
      </c>
      <c r="AI501" s="148">
        <v>0</v>
      </c>
      <c r="AJ501" s="501">
        <v>0</v>
      </c>
    </row>
    <row r="502" spans="1:36" x14ac:dyDescent="0.2">
      <c r="A502" s="154" t="s">
        <v>105</v>
      </c>
      <c r="B502" s="500">
        <v>4</v>
      </c>
      <c r="C502" s="148">
        <v>0</v>
      </c>
      <c r="D502" s="148">
        <v>4</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4</v>
      </c>
      <c r="T502" s="734">
        <v>0</v>
      </c>
      <c r="U502" s="734">
        <v>0</v>
      </c>
      <c r="V502" s="734">
        <v>0</v>
      </c>
      <c r="W502" s="734">
        <v>0</v>
      </c>
      <c r="X502" s="734">
        <v>0</v>
      </c>
      <c r="Y502" s="734">
        <v>0</v>
      </c>
      <c r="Z502" s="734">
        <v>0</v>
      </c>
      <c r="AA502" s="734">
        <v>0</v>
      </c>
      <c r="AB502" s="734">
        <v>0</v>
      </c>
      <c r="AC502" s="149">
        <v>26.4</v>
      </c>
      <c r="AD502" s="149" t="s">
        <v>24</v>
      </c>
      <c r="AE502" s="148">
        <v>0</v>
      </c>
      <c r="AF502" s="149">
        <v>0</v>
      </c>
      <c r="AG502" s="148">
        <v>0</v>
      </c>
      <c r="AH502" s="149">
        <v>0</v>
      </c>
      <c r="AI502" s="148">
        <v>0</v>
      </c>
      <c r="AJ502" s="501">
        <v>0</v>
      </c>
    </row>
    <row r="503" spans="1:36" x14ac:dyDescent="0.2">
      <c r="A503" s="154" t="s">
        <v>64</v>
      </c>
      <c r="B503" s="500">
        <v>3</v>
      </c>
      <c r="C503" s="148">
        <v>0</v>
      </c>
      <c r="D503" s="148">
        <v>2</v>
      </c>
      <c r="E503" s="148">
        <v>0</v>
      </c>
      <c r="F503" s="148">
        <v>1</v>
      </c>
      <c r="G503" s="148">
        <v>0</v>
      </c>
      <c r="H503" s="148">
        <v>0</v>
      </c>
      <c r="I503" s="148">
        <v>0</v>
      </c>
      <c r="J503" s="148">
        <v>0</v>
      </c>
      <c r="K503" s="148">
        <v>0</v>
      </c>
      <c r="L503" s="148">
        <v>0</v>
      </c>
      <c r="M503" s="512"/>
      <c r="N503" s="527" t="s">
        <v>64</v>
      </c>
      <c r="O503" s="733">
        <v>0</v>
      </c>
      <c r="P503" s="734">
        <v>0</v>
      </c>
      <c r="Q503" s="734">
        <v>1</v>
      </c>
      <c r="R503" s="734">
        <v>0</v>
      </c>
      <c r="S503" s="734">
        <v>2</v>
      </c>
      <c r="T503" s="734">
        <v>0</v>
      </c>
      <c r="U503" s="734">
        <v>0</v>
      </c>
      <c r="V503" s="734">
        <v>0</v>
      </c>
      <c r="W503" s="734">
        <v>0</v>
      </c>
      <c r="X503" s="734">
        <v>0</v>
      </c>
      <c r="Y503" s="734">
        <v>0</v>
      </c>
      <c r="Z503" s="734">
        <v>0</v>
      </c>
      <c r="AA503" s="734">
        <v>0</v>
      </c>
      <c r="AB503" s="734">
        <v>0</v>
      </c>
      <c r="AC503" s="149">
        <v>25</v>
      </c>
      <c r="AD503" s="149" t="s">
        <v>24</v>
      </c>
      <c r="AE503" s="148">
        <v>0</v>
      </c>
      <c r="AF503" s="149">
        <v>0</v>
      </c>
      <c r="AG503" s="148">
        <v>0</v>
      </c>
      <c r="AH503" s="149">
        <v>0</v>
      </c>
      <c r="AI503" s="148">
        <v>0</v>
      </c>
      <c r="AJ503" s="501">
        <v>0</v>
      </c>
    </row>
    <row r="504" spans="1:36" x14ac:dyDescent="0.2">
      <c r="A504" s="154" t="s">
        <v>106</v>
      </c>
      <c r="B504" s="500">
        <v>2</v>
      </c>
      <c r="C504" s="148">
        <v>0</v>
      </c>
      <c r="D504" s="148">
        <v>2</v>
      </c>
      <c r="E504" s="148">
        <v>0</v>
      </c>
      <c r="F504" s="148">
        <v>0</v>
      </c>
      <c r="G504" s="148">
        <v>0</v>
      </c>
      <c r="H504" s="148">
        <v>0</v>
      </c>
      <c r="I504" s="148">
        <v>0</v>
      </c>
      <c r="J504" s="148">
        <v>0</v>
      </c>
      <c r="K504" s="148">
        <v>0</v>
      </c>
      <c r="L504" s="148">
        <v>0</v>
      </c>
      <c r="M504" s="512"/>
      <c r="N504" s="527" t="s">
        <v>106</v>
      </c>
      <c r="O504" s="733">
        <v>0</v>
      </c>
      <c r="P504" s="734">
        <v>0</v>
      </c>
      <c r="Q504" s="734">
        <v>0</v>
      </c>
      <c r="R504" s="734">
        <v>1</v>
      </c>
      <c r="S504" s="734">
        <v>1</v>
      </c>
      <c r="T504" s="734">
        <v>0</v>
      </c>
      <c r="U504" s="734">
        <v>0</v>
      </c>
      <c r="V504" s="734">
        <v>0</v>
      </c>
      <c r="W504" s="734">
        <v>0</v>
      </c>
      <c r="X504" s="734">
        <v>0</v>
      </c>
      <c r="Y504" s="734">
        <v>0</v>
      </c>
      <c r="Z504" s="734">
        <v>0</v>
      </c>
      <c r="AA504" s="734">
        <v>0</v>
      </c>
      <c r="AB504" s="734">
        <v>0</v>
      </c>
      <c r="AC504" s="149">
        <v>24.1</v>
      </c>
      <c r="AD504" s="149" t="s">
        <v>24</v>
      </c>
      <c r="AE504" s="148">
        <v>0</v>
      </c>
      <c r="AF504" s="149">
        <v>0</v>
      </c>
      <c r="AG504" s="148">
        <v>0</v>
      </c>
      <c r="AH504" s="149">
        <v>0</v>
      </c>
      <c r="AI504" s="148">
        <v>0</v>
      </c>
      <c r="AJ504" s="501">
        <v>0</v>
      </c>
    </row>
    <row r="505" spans="1:36" x14ac:dyDescent="0.2">
      <c r="A505" s="154" t="s">
        <v>107</v>
      </c>
      <c r="B505" s="500">
        <v>2</v>
      </c>
      <c r="C505" s="148">
        <v>0</v>
      </c>
      <c r="D505" s="148">
        <v>2</v>
      </c>
      <c r="E505" s="148">
        <v>0</v>
      </c>
      <c r="F505" s="148">
        <v>0</v>
      </c>
      <c r="G505" s="148">
        <v>0</v>
      </c>
      <c r="H505" s="148">
        <v>0</v>
      </c>
      <c r="I505" s="148">
        <v>0</v>
      </c>
      <c r="J505" s="148">
        <v>0</v>
      </c>
      <c r="K505" s="148">
        <v>0</v>
      </c>
      <c r="L505" s="148">
        <v>0</v>
      </c>
      <c r="M505" s="512"/>
      <c r="N505" s="527" t="s">
        <v>107</v>
      </c>
      <c r="O505" s="733">
        <v>0</v>
      </c>
      <c r="P505" s="734">
        <v>0</v>
      </c>
      <c r="Q505" s="734">
        <v>0</v>
      </c>
      <c r="R505" s="734">
        <v>1</v>
      </c>
      <c r="S505" s="734">
        <v>1</v>
      </c>
      <c r="T505" s="734">
        <v>0</v>
      </c>
      <c r="U505" s="734">
        <v>0</v>
      </c>
      <c r="V505" s="734">
        <v>0</v>
      </c>
      <c r="W505" s="734">
        <v>0</v>
      </c>
      <c r="X505" s="734">
        <v>0</v>
      </c>
      <c r="Y505" s="734">
        <v>0</v>
      </c>
      <c r="Z505" s="734">
        <v>0</v>
      </c>
      <c r="AA505" s="734">
        <v>0</v>
      </c>
      <c r="AB505" s="734">
        <v>0</v>
      </c>
      <c r="AC505" s="149">
        <v>25.4</v>
      </c>
      <c r="AD505" s="149" t="s">
        <v>24</v>
      </c>
      <c r="AE505" s="148">
        <v>0</v>
      </c>
      <c r="AF505" s="149">
        <v>0</v>
      </c>
      <c r="AG505" s="148">
        <v>0</v>
      </c>
      <c r="AH505" s="149">
        <v>0</v>
      </c>
      <c r="AI505" s="148">
        <v>0</v>
      </c>
      <c r="AJ505" s="501">
        <v>0</v>
      </c>
    </row>
    <row r="506" spans="1:36" x14ac:dyDescent="0.2">
      <c r="A506" s="154" t="s">
        <v>108</v>
      </c>
      <c r="B506" s="500">
        <v>8</v>
      </c>
      <c r="C506" s="148">
        <v>0</v>
      </c>
      <c r="D506" s="148">
        <v>7</v>
      </c>
      <c r="E506" s="148">
        <v>0</v>
      </c>
      <c r="F506" s="148">
        <v>1</v>
      </c>
      <c r="G506" s="148">
        <v>0</v>
      </c>
      <c r="H506" s="148">
        <v>0</v>
      </c>
      <c r="I506" s="148">
        <v>0</v>
      </c>
      <c r="J506" s="148">
        <v>0</v>
      </c>
      <c r="K506" s="148">
        <v>0</v>
      </c>
      <c r="L506" s="148">
        <v>0</v>
      </c>
      <c r="M506" s="512"/>
      <c r="N506" s="527" t="s">
        <v>108</v>
      </c>
      <c r="O506" s="733">
        <v>0</v>
      </c>
      <c r="P506" s="734">
        <v>1</v>
      </c>
      <c r="Q506" s="734">
        <v>1</v>
      </c>
      <c r="R506" s="734">
        <v>1</v>
      </c>
      <c r="S506" s="734">
        <v>4</v>
      </c>
      <c r="T506" s="734">
        <v>1</v>
      </c>
      <c r="U506" s="734">
        <v>0</v>
      </c>
      <c r="V506" s="734">
        <v>0</v>
      </c>
      <c r="W506" s="734">
        <v>0</v>
      </c>
      <c r="X506" s="734">
        <v>0</v>
      </c>
      <c r="Y506" s="734">
        <v>0</v>
      </c>
      <c r="Z506" s="734">
        <v>0</v>
      </c>
      <c r="AA506" s="734">
        <v>0</v>
      </c>
      <c r="AB506" s="734">
        <v>0</v>
      </c>
      <c r="AC506" s="149">
        <v>24.7</v>
      </c>
      <c r="AD506" s="149" t="s">
        <v>24</v>
      </c>
      <c r="AE506" s="148">
        <v>1</v>
      </c>
      <c r="AF506" s="149">
        <v>12.5</v>
      </c>
      <c r="AG506" s="148">
        <v>0</v>
      </c>
      <c r="AH506" s="149">
        <v>0</v>
      </c>
      <c r="AI506" s="148">
        <v>0</v>
      </c>
      <c r="AJ506" s="501">
        <v>0</v>
      </c>
    </row>
    <row r="507" spans="1:36" x14ac:dyDescent="0.2">
      <c r="A507" s="154" t="s">
        <v>65</v>
      </c>
      <c r="B507" s="504">
        <v>4</v>
      </c>
      <c r="C507" s="150">
        <v>0</v>
      </c>
      <c r="D507" s="150">
        <v>3</v>
      </c>
      <c r="E507" s="150">
        <v>0</v>
      </c>
      <c r="F507" s="150">
        <v>1</v>
      </c>
      <c r="G507" s="150">
        <v>0</v>
      </c>
      <c r="H507" s="150">
        <v>0</v>
      </c>
      <c r="I507" s="150">
        <v>0</v>
      </c>
      <c r="J507" s="150">
        <v>0</v>
      </c>
      <c r="K507" s="150">
        <v>0</v>
      </c>
      <c r="L507" s="150">
        <v>0</v>
      </c>
      <c r="M507" s="514"/>
      <c r="N507" s="527" t="s">
        <v>65</v>
      </c>
      <c r="O507" s="733">
        <v>0</v>
      </c>
      <c r="P507" s="734">
        <v>0</v>
      </c>
      <c r="Q507" s="734">
        <v>0</v>
      </c>
      <c r="R507" s="734">
        <v>1</v>
      </c>
      <c r="S507" s="734">
        <v>1</v>
      </c>
      <c r="T507" s="734">
        <v>2</v>
      </c>
      <c r="U507" s="734">
        <v>0</v>
      </c>
      <c r="V507" s="734">
        <v>0</v>
      </c>
      <c r="W507" s="734">
        <v>0</v>
      </c>
      <c r="X507" s="734">
        <v>0</v>
      </c>
      <c r="Y507" s="734">
        <v>0</v>
      </c>
      <c r="Z507" s="734">
        <v>0</v>
      </c>
      <c r="AA507" s="734">
        <v>0</v>
      </c>
      <c r="AB507" s="734">
        <v>0</v>
      </c>
      <c r="AC507" s="151">
        <v>29.6</v>
      </c>
      <c r="AD507" s="151" t="s">
        <v>24</v>
      </c>
      <c r="AE507" s="150">
        <v>2</v>
      </c>
      <c r="AF507" s="151">
        <v>50</v>
      </c>
      <c r="AG507" s="150">
        <v>0</v>
      </c>
      <c r="AH507" s="151">
        <v>0</v>
      </c>
      <c r="AI507" s="150">
        <v>0</v>
      </c>
      <c r="AJ507" s="505">
        <v>0</v>
      </c>
    </row>
    <row r="508" spans="1:36" x14ac:dyDescent="0.2">
      <c r="A508" s="154" t="s">
        <v>109</v>
      </c>
      <c r="B508" s="500">
        <v>2</v>
      </c>
      <c r="C508" s="148">
        <v>0</v>
      </c>
      <c r="D508" s="148">
        <v>2</v>
      </c>
      <c r="E508" s="148">
        <v>0</v>
      </c>
      <c r="F508" s="148">
        <v>0</v>
      </c>
      <c r="G508" s="148">
        <v>0</v>
      </c>
      <c r="H508" s="148">
        <v>0</v>
      </c>
      <c r="I508" s="148">
        <v>0</v>
      </c>
      <c r="J508" s="148">
        <v>0</v>
      </c>
      <c r="K508" s="148">
        <v>0</v>
      </c>
      <c r="L508" s="148">
        <v>0</v>
      </c>
      <c r="M508" s="512"/>
      <c r="N508" s="527" t="s">
        <v>109</v>
      </c>
      <c r="O508" s="733">
        <v>0</v>
      </c>
      <c r="P508" s="734">
        <v>0</v>
      </c>
      <c r="Q508" s="734">
        <v>0</v>
      </c>
      <c r="R508" s="734">
        <v>2</v>
      </c>
      <c r="S508" s="734">
        <v>0</v>
      </c>
      <c r="T508" s="734">
        <v>0</v>
      </c>
      <c r="U508" s="734">
        <v>0</v>
      </c>
      <c r="V508" s="734">
        <v>0</v>
      </c>
      <c r="W508" s="734">
        <v>0</v>
      </c>
      <c r="X508" s="734">
        <v>0</v>
      </c>
      <c r="Y508" s="734">
        <v>0</v>
      </c>
      <c r="Z508" s="734">
        <v>0</v>
      </c>
      <c r="AA508" s="734">
        <v>0</v>
      </c>
      <c r="AB508" s="734">
        <v>0</v>
      </c>
      <c r="AC508" s="149">
        <v>21.4</v>
      </c>
      <c r="AD508" s="149" t="s">
        <v>24</v>
      </c>
      <c r="AE508" s="148">
        <v>0</v>
      </c>
      <c r="AF508" s="149">
        <v>0</v>
      </c>
      <c r="AG508" s="148">
        <v>0</v>
      </c>
      <c r="AH508" s="149">
        <v>0</v>
      </c>
      <c r="AI508" s="148">
        <v>0</v>
      </c>
      <c r="AJ508" s="501">
        <v>0</v>
      </c>
    </row>
    <row r="509" spans="1:36" x14ac:dyDescent="0.2">
      <c r="A509" s="154" t="s">
        <v>110</v>
      </c>
      <c r="B509" s="500">
        <v>4</v>
      </c>
      <c r="C509" s="148">
        <v>0</v>
      </c>
      <c r="D509" s="148">
        <v>4</v>
      </c>
      <c r="E509" s="148">
        <v>0</v>
      </c>
      <c r="F509" s="148">
        <v>0</v>
      </c>
      <c r="G509" s="148">
        <v>0</v>
      </c>
      <c r="H509" s="148">
        <v>0</v>
      </c>
      <c r="I509" s="148">
        <v>0</v>
      </c>
      <c r="J509" s="148">
        <v>0</v>
      </c>
      <c r="K509" s="148">
        <v>0</v>
      </c>
      <c r="L509" s="148">
        <v>0</v>
      </c>
      <c r="M509" s="512"/>
      <c r="N509" s="527" t="s">
        <v>110</v>
      </c>
      <c r="O509" s="733">
        <v>0</v>
      </c>
      <c r="P509" s="734">
        <v>1</v>
      </c>
      <c r="Q509" s="734">
        <v>1</v>
      </c>
      <c r="R509" s="734">
        <v>0</v>
      </c>
      <c r="S509" s="734">
        <v>2</v>
      </c>
      <c r="T509" s="734">
        <v>0</v>
      </c>
      <c r="U509" s="734">
        <v>0</v>
      </c>
      <c r="V509" s="734">
        <v>0</v>
      </c>
      <c r="W509" s="734">
        <v>0</v>
      </c>
      <c r="X509" s="734">
        <v>0</v>
      </c>
      <c r="Y509" s="734">
        <v>0</v>
      </c>
      <c r="Z509" s="734">
        <v>0</v>
      </c>
      <c r="AA509" s="734">
        <v>0</v>
      </c>
      <c r="AB509" s="734">
        <v>0</v>
      </c>
      <c r="AC509" s="149">
        <v>21.7</v>
      </c>
      <c r="AD509" s="149" t="s">
        <v>24</v>
      </c>
      <c r="AE509" s="148">
        <v>0</v>
      </c>
      <c r="AF509" s="149">
        <v>0</v>
      </c>
      <c r="AG509" s="148">
        <v>0</v>
      </c>
      <c r="AH509" s="149">
        <v>0</v>
      </c>
      <c r="AI509" s="148">
        <v>0</v>
      </c>
      <c r="AJ509" s="501">
        <v>0</v>
      </c>
    </row>
    <row r="510" spans="1:36" x14ac:dyDescent="0.2">
      <c r="A510" s="154" t="s">
        <v>111</v>
      </c>
      <c r="B510" s="500">
        <v>4</v>
      </c>
      <c r="C510" s="148">
        <v>0</v>
      </c>
      <c r="D510" s="148">
        <v>4</v>
      </c>
      <c r="E510" s="148">
        <v>0</v>
      </c>
      <c r="F510" s="148">
        <v>0</v>
      </c>
      <c r="G510" s="148">
        <v>0</v>
      </c>
      <c r="H510" s="148">
        <v>0</v>
      </c>
      <c r="I510" s="148">
        <v>0</v>
      </c>
      <c r="J510" s="148">
        <v>0</v>
      </c>
      <c r="K510" s="148">
        <v>0</v>
      </c>
      <c r="L510" s="148">
        <v>0</v>
      </c>
      <c r="M510" s="512"/>
      <c r="N510" s="527" t="s">
        <v>111</v>
      </c>
      <c r="O510" s="733">
        <v>0</v>
      </c>
      <c r="P510" s="734">
        <v>0</v>
      </c>
      <c r="Q510" s="734">
        <v>0</v>
      </c>
      <c r="R510" s="734">
        <v>1</v>
      </c>
      <c r="S510" s="734">
        <v>1</v>
      </c>
      <c r="T510" s="734">
        <v>2</v>
      </c>
      <c r="U510" s="734">
        <v>0</v>
      </c>
      <c r="V510" s="734">
        <v>0</v>
      </c>
      <c r="W510" s="734">
        <v>0</v>
      </c>
      <c r="X510" s="734">
        <v>0</v>
      </c>
      <c r="Y510" s="734">
        <v>0</v>
      </c>
      <c r="Z510" s="734">
        <v>0</v>
      </c>
      <c r="AA510" s="734">
        <v>0</v>
      </c>
      <c r="AB510" s="734">
        <v>0</v>
      </c>
      <c r="AC510" s="149">
        <v>29.2</v>
      </c>
      <c r="AD510" s="149" t="s">
        <v>24</v>
      </c>
      <c r="AE510" s="148">
        <v>2</v>
      </c>
      <c r="AF510" s="149">
        <v>50</v>
      </c>
      <c r="AG510" s="148">
        <v>0</v>
      </c>
      <c r="AH510" s="149">
        <v>0</v>
      </c>
      <c r="AI510" s="148">
        <v>0</v>
      </c>
      <c r="AJ510" s="501">
        <v>0</v>
      </c>
    </row>
    <row r="511" spans="1:36" x14ac:dyDescent="0.2">
      <c r="A511" s="154" t="s">
        <v>67</v>
      </c>
      <c r="B511" s="500">
        <v>2</v>
      </c>
      <c r="C511" s="148">
        <v>0</v>
      </c>
      <c r="D511" s="148">
        <v>2</v>
      </c>
      <c r="E511" s="148">
        <v>0</v>
      </c>
      <c r="F511" s="148">
        <v>0</v>
      </c>
      <c r="G511" s="148">
        <v>0</v>
      </c>
      <c r="H511" s="148">
        <v>0</v>
      </c>
      <c r="I511" s="148">
        <v>0</v>
      </c>
      <c r="J511" s="148">
        <v>0</v>
      </c>
      <c r="K511" s="148">
        <v>0</v>
      </c>
      <c r="L511" s="148">
        <v>0</v>
      </c>
      <c r="M511" s="512"/>
      <c r="N511" s="527" t="s">
        <v>67</v>
      </c>
      <c r="O511" s="733">
        <v>0</v>
      </c>
      <c r="P511" s="734">
        <v>0</v>
      </c>
      <c r="Q511" s="734">
        <v>0</v>
      </c>
      <c r="R511" s="734">
        <v>1</v>
      </c>
      <c r="S511" s="734">
        <v>1</v>
      </c>
      <c r="T511" s="734">
        <v>0</v>
      </c>
      <c r="U511" s="734">
        <v>0</v>
      </c>
      <c r="V511" s="734">
        <v>0</v>
      </c>
      <c r="W511" s="734">
        <v>0</v>
      </c>
      <c r="X511" s="734">
        <v>0</v>
      </c>
      <c r="Y511" s="734">
        <v>0</v>
      </c>
      <c r="Z511" s="734">
        <v>0</v>
      </c>
      <c r="AA511" s="734">
        <v>0</v>
      </c>
      <c r="AB511" s="734">
        <v>0</v>
      </c>
      <c r="AC511" s="149">
        <v>25.2</v>
      </c>
      <c r="AD511" s="149" t="s">
        <v>24</v>
      </c>
      <c r="AE511" s="148">
        <v>0</v>
      </c>
      <c r="AF511" s="149">
        <v>0</v>
      </c>
      <c r="AG511" s="148">
        <v>0</v>
      </c>
      <c r="AH511" s="149">
        <v>0</v>
      </c>
      <c r="AI511" s="148">
        <v>0</v>
      </c>
      <c r="AJ511" s="501">
        <v>0</v>
      </c>
    </row>
    <row r="512" spans="1:36" x14ac:dyDescent="0.2">
      <c r="A512" s="154" t="s">
        <v>112</v>
      </c>
      <c r="B512" s="500">
        <v>5</v>
      </c>
      <c r="C512" s="148">
        <v>0</v>
      </c>
      <c r="D512" s="148">
        <v>5</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4</v>
      </c>
      <c r="T512" s="734">
        <v>1</v>
      </c>
      <c r="U512" s="734">
        <v>0</v>
      </c>
      <c r="V512" s="734">
        <v>0</v>
      </c>
      <c r="W512" s="734">
        <v>0</v>
      </c>
      <c r="X512" s="734">
        <v>0</v>
      </c>
      <c r="Y512" s="734">
        <v>0</v>
      </c>
      <c r="Z512" s="734">
        <v>0</v>
      </c>
      <c r="AA512" s="734">
        <v>0</v>
      </c>
      <c r="AB512" s="734">
        <v>0</v>
      </c>
      <c r="AC512" s="149">
        <v>28.6</v>
      </c>
      <c r="AD512" s="149" t="s">
        <v>24</v>
      </c>
      <c r="AE512" s="148">
        <v>1</v>
      </c>
      <c r="AF512" s="149">
        <v>20</v>
      </c>
      <c r="AG512" s="148">
        <v>0</v>
      </c>
      <c r="AH512" s="149">
        <v>0</v>
      </c>
      <c r="AI512" s="148">
        <v>0</v>
      </c>
      <c r="AJ512" s="501">
        <v>0</v>
      </c>
    </row>
    <row r="513" spans="1:36" x14ac:dyDescent="0.2">
      <c r="A513" s="154" t="s">
        <v>113</v>
      </c>
      <c r="B513" s="500">
        <v>2</v>
      </c>
      <c r="C513" s="148">
        <v>0</v>
      </c>
      <c r="D513" s="148">
        <v>2</v>
      </c>
      <c r="E513" s="148">
        <v>0</v>
      </c>
      <c r="F513" s="148">
        <v>0</v>
      </c>
      <c r="G513" s="148">
        <v>0</v>
      </c>
      <c r="H513" s="148">
        <v>0</v>
      </c>
      <c r="I513" s="148">
        <v>0</v>
      </c>
      <c r="J513" s="148">
        <v>0</v>
      </c>
      <c r="K513" s="148">
        <v>0</v>
      </c>
      <c r="L513" s="148">
        <v>0</v>
      </c>
      <c r="M513" s="512"/>
      <c r="N513" s="527" t="s">
        <v>113</v>
      </c>
      <c r="O513" s="733">
        <v>0</v>
      </c>
      <c r="P513" s="734">
        <v>1</v>
      </c>
      <c r="Q513" s="734">
        <v>0</v>
      </c>
      <c r="R513" s="734">
        <v>1</v>
      </c>
      <c r="S513" s="734">
        <v>0</v>
      </c>
      <c r="T513" s="734">
        <v>0</v>
      </c>
      <c r="U513" s="734">
        <v>0</v>
      </c>
      <c r="V513" s="734">
        <v>0</v>
      </c>
      <c r="W513" s="734">
        <v>0</v>
      </c>
      <c r="X513" s="734">
        <v>0</v>
      </c>
      <c r="Y513" s="734">
        <v>0</v>
      </c>
      <c r="Z513" s="734">
        <v>0</v>
      </c>
      <c r="AA513" s="734">
        <v>0</v>
      </c>
      <c r="AB513" s="734">
        <v>0</v>
      </c>
      <c r="AC513" s="149">
        <v>17.3</v>
      </c>
      <c r="AD513" s="149" t="s">
        <v>24</v>
      </c>
      <c r="AE513" s="148">
        <v>0</v>
      </c>
      <c r="AF513" s="149">
        <v>0</v>
      </c>
      <c r="AG513" s="148">
        <v>0</v>
      </c>
      <c r="AH513" s="149">
        <v>0</v>
      </c>
      <c r="AI513" s="148">
        <v>0</v>
      </c>
      <c r="AJ513" s="501">
        <v>0</v>
      </c>
    </row>
    <row r="514" spans="1:36" x14ac:dyDescent="0.2">
      <c r="A514" s="154" t="s">
        <v>114</v>
      </c>
      <c r="B514" s="500">
        <v>3</v>
      </c>
      <c r="C514" s="148">
        <v>0</v>
      </c>
      <c r="D514" s="148">
        <v>3</v>
      </c>
      <c r="E514" s="148">
        <v>0</v>
      </c>
      <c r="F514" s="148">
        <v>0</v>
      </c>
      <c r="G514" s="148">
        <v>0</v>
      </c>
      <c r="H514" s="148">
        <v>0</v>
      </c>
      <c r="I514" s="148">
        <v>0</v>
      </c>
      <c r="J514" s="148">
        <v>0</v>
      </c>
      <c r="K514" s="148">
        <v>0</v>
      </c>
      <c r="L514" s="148">
        <v>0</v>
      </c>
      <c r="M514" s="512"/>
      <c r="N514" s="527" t="s">
        <v>114</v>
      </c>
      <c r="O514" s="733">
        <v>0</v>
      </c>
      <c r="P514" s="734">
        <v>0</v>
      </c>
      <c r="Q514" s="734">
        <v>0</v>
      </c>
      <c r="R514" s="734">
        <v>2</v>
      </c>
      <c r="S514" s="734">
        <v>1</v>
      </c>
      <c r="T514" s="734">
        <v>0</v>
      </c>
      <c r="U514" s="734">
        <v>0</v>
      </c>
      <c r="V514" s="734">
        <v>0</v>
      </c>
      <c r="W514" s="734">
        <v>0</v>
      </c>
      <c r="X514" s="734">
        <v>0</v>
      </c>
      <c r="Y514" s="734">
        <v>0</v>
      </c>
      <c r="Z514" s="734">
        <v>0</v>
      </c>
      <c r="AA514" s="734">
        <v>0</v>
      </c>
      <c r="AB514" s="734">
        <v>0</v>
      </c>
      <c r="AC514" s="149">
        <v>24</v>
      </c>
      <c r="AD514" s="149" t="s">
        <v>24</v>
      </c>
      <c r="AE514" s="148">
        <v>0</v>
      </c>
      <c r="AF514" s="149">
        <v>0</v>
      </c>
      <c r="AG514" s="148">
        <v>0</v>
      </c>
      <c r="AH514" s="149">
        <v>0</v>
      </c>
      <c r="AI514" s="148">
        <v>0</v>
      </c>
      <c r="AJ514" s="501">
        <v>0</v>
      </c>
    </row>
    <row r="515" spans="1:36" x14ac:dyDescent="0.2">
      <c r="A515" s="154" t="s">
        <v>69</v>
      </c>
      <c r="B515" s="504">
        <v>2</v>
      </c>
      <c r="C515" s="150">
        <v>0</v>
      </c>
      <c r="D515" s="150">
        <v>2</v>
      </c>
      <c r="E515" s="150">
        <v>0</v>
      </c>
      <c r="F515" s="150">
        <v>0</v>
      </c>
      <c r="G515" s="150">
        <v>0</v>
      </c>
      <c r="H515" s="150">
        <v>0</v>
      </c>
      <c r="I515" s="150">
        <v>0</v>
      </c>
      <c r="J515" s="150">
        <v>0</v>
      </c>
      <c r="K515" s="150">
        <v>0</v>
      </c>
      <c r="L515" s="150">
        <v>0</v>
      </c>
      <c r="M515" s="514"/>
      <c r="N515" s="527" t="s">
        <v>69</v>
      </c>
      <c r="O515" s="733">
        <v>0</v>
      </c>
      <c r="P515" s="734">
        <v>0</v>
      </c>
      <c r="Q515" s="734">
        <v>0</v>
      </c>
      <c r="R515" s="734">
        <v>1</v>
      </c>
      <c r="S515" s="734">
        <v>1</v>
      </c>
      <c r="T515" s="734">
        <v>0</v>
      </c>
      <c r="U515" s="734">
        <v>0</v>
      </c>
      <c r="V515" s="734">
        <v>0</v>
      </c>
      <c r="W515" s="734">
        <v>0</v>
      </c>
      <c r="X515" s="734">
        <v>0</v>
      </c>
      <c r="Y515" s="734">
        <v>0</v>
      </c>
      <c r="Z515" s="734">
        <v>0</v>
      </c>
      <c r="AA515" s="734">
        <v>0</v>
      </c>
      <c r="AB515" s="734">
        <v>0</v>
      </c>
      <c r="AC515" s="151">
        <v>23.6</v>
      </c>
      <c r="AD515" s="151" t="s">
        <v>24</v>
      </c>
      <c r="AE515" s="150">
        <v>0</v>
      </c>
      <c r="AF515" s="151">
        <v>0</v>
      </c>
      <c r="AG515" s="150">
        <v>0</v>
      </c>
      <c r="AH515" s="151">
        <v>0</v>
      </c>
      <c r="AI515" s="150">
        <v>0</v>
      </c>
      <c r="AJ515" s="505">
        <v>0</v>
      </c>
    </row>
    <row r="516" spans="1:36" x14ac:dyDescent="0.2">
      <c r="A516" s="154" t="s">
        <v>115</v>
      </c>
      <c r="B516" s="500">
        <v>2</v>
      </c>
      <c r="C516" s="148">
        <v>0</v>
      </c>
      <c r="D516" s="148">
        <v>1</v>
      </c>
      <c r="E516" s="148">
        <v>0</v>
      </c>
      <c r="F516" s="148">
        <v>1</v>
      </c>
      <c r="G516" s="148">
        <v>0</v>
      </c>
      <c r="H516" s="148">
        <v>0</v>
      </c>
      <c r="I516" s="148">
        <v>0</v>
      </c>
      <c r="J516" s="148">
        <v>0</v>
      </c>
      <c r="K516" s="148">
        <v>0</v>
      </c>
      <c r="L516" s="148">
        <v>0</v>
      </c>
      <c r="M516" s="512"/>
      <c r="N516" s="527" t="s">
        <v>115</v>
      </c>
      <c r="O516" s="733">
        <v>0</v>
      </c>
      <c r="P516" s="734">
        <v>0</v>
      </c>
      <c r="Q516" s="734">
        <v>1</v>
      </c>
      <c r="R516" s="734">
        <v>0</v>
      </c>
      <c r="S516" s="734">
        <v>1</v>
      </c>
      <c r="T516" s="734">
        <v>0</v>
      </c>
      <c r="U516" s="734">
        <v>0</v>
      </c>
      <c r="V516" s="734">
        <v>0</v>
      </c>
      <c r="W516" s="734">
        <v>0</v>
      </c>
      <c r="X516" s="734">
        <v>0</v>
      </c>
      <c r="Y516" s="734">
        <v>0</v>
      </c>
      <c r="Z516" s="734">
        <v>0</v>
      </c>
      <c r="AA516" s="734">
        <v>0</v>
      </c>
      <c r="AB516" s="734">
        <v>0</v>
      </c>
      <c r="AC516" s="149">
        <v>21.7</v>
      </c>
      <c r="AD516" s="149" t="s">
        <v>24</v>
      </c>
      <c r="AE516" s="148">
        <v>0</v>
      </c>
      <c r="AF516" s="149">
        <v>0</v>
      </c>
      <c r="AG516" s="148">
        <v>0</v>
      </c>
      <c r="AH516" s="149">
        <v>0</v>
      </c>
      <c r="AI516" s="148">
        <v>0</v>
      </c>
      <c r="AJ516" s="501">
        <v>0</v>
      </c>
    </row>
    <row r="517" spans="1:36" x14ac:dyDescent="0.2">
      <c r="A517" s="154" t="s">
        <v>116</v>
      </c>
      <c r="B517" s="500">
        <v>3</v>
      </c>
      <c r="C517" s="148">
        <v>0</v>
      </c>
      <c r="D517" s="148">
        <v>3</v>
      </c>
      <c r="E517" s="148">
        <v>0</v>
      </c>
      <c r="F517" s="148">
        <v>0</v>
      </c>
      <c r="G517" s="148">
        <v>0</v>
      </c>
      <c r="H517" s="148">
        <v>0</v>
      </c>
      <c r="I517" s="148">
        <v>0</v>
      </c>
      <c r="J517" s="148">
        <v>0</v>
      </c>
      <c r="K517" s="148">
        <v>0</v>
      </c>
      <c r="L517" s="148">
        <v>0</v>
      </c>
      <c r="M517" s="512"/>
      <c r="N517" s="527" t="s">
        <v>116</v>
      </c>
      <c r="O517" s="733">
        <v>0</v>
      </c>
      <c r="P517" s="734">
        <v>0</v>
      </c>
      <c r="Q517" s="734">
        <v>0</v>
      </c>
      <c r="R517" s="734">
        <v>2</v>
      </c>
      <c r="S517" s="734">
        <v>1</v>
      </c>
      <c r="T517" s="734">
        <v>0</v>
      </c>
      <c r="U517" s="734">
        <v>0</v>
      </c>
      <c r="V517" s="734">
        <v>0</v>
      </c>
      <c r="W517" s="734">
        <v>0</v>
      </c>
      <c r="X517" s="734">
        <v>0</v>
      </c>
      <c r="Y517" s="734">
        <v>0</v>
      </c>
      <c r="Z517" s="734">
        <v>0</v>
      </c>
      <c r="AA517" s="734">
        <v>0</v>
      </c>
      <c r="AB517" s="734">
        <v>0</v>
      </c>
      <c r="AC517" s="149">
        <v>23.7</v>
      </c>
      <c r="AD517" s="149" t="s">
        <v>24</v>
      </c>
      <c r="AE517" s="148">
        <v>0</v>
      </c>
      <c r="AF517" s="149">
        <v>0</v>
      </c>
      <c r="AG517" s="148">
        <v>0</v>
      </c>
      <c r="AH517" s="149">
        <v>0</v>
      </c>
      <c r="AI517" s="148">
        <v>0</v>
      </c>
      <c r="AJ517" s="501">
        <v>0</v>
      </c>
    </row>
    <row r="518" spans="1:36" ht="13.5" thickBot="1" x14ac:dyDescent="0.25">
      <c r="A518" s="154" t="s">
        <v>117</v>
      </c>
      <c r="B518" s="502">
        <v>0</v>
      </c>
      <c r="C518" s="152">
        <v>0</v>
      </c>
      <c r="D518" s="152">
        <v>0</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0</v>
      </c>
      <c r="U518" s="736">
        <v>0</v>
      </c>
      <c r="V518" s="736">
        <v>0</v>
      </c>
      <c r="W518" s="736">
        <v>0</v>
      </c>
      <c r="X518" s="736">
        <v>0</v>
      </c>
      <c r="Y518" s="736">
        <v>0</v>
      </c>
      <c r="Z518" s="736">
        <v>0</v>
      </c>
      <c r="AA518" s="736">
        <v>0</v>
      </c>
      <c r="AB518" s="736">
        <v>0</v>
      </c>
      <c r="AC518" s="737" t="s">
        <v>24</v>
      </c>
      <c r="AD518" s="153" t="s">
        <v>24</v>
      </c>
      <c r="AE518" s="152">
        <v>0</v>
      </c>
      <c r="AF518" s="153">
        <v>0</v>
      </c>
      <c r="AG518" s="152">
        <v>0</v>
      </c>
      <c r="AH518" s="153">
        <v>0</v>
      </c>
      <c r="AI518" s="152">
        <v>0</v>
      </c>
      <c r="AJ518" s="503">
        <v>0</v>
      </c>
    </row>
    <row r="519" spans="1:36" x14ac:dyDescent="0.2">
      <c r="A519" s="154" t="s">
        <v>71</v>
      </c>
      <c r="B519" s="500">
        <v>1</v>
      </c>
      <c r="C519" s="148">
        <v>0</v>
      </c>
      <c r="D519" s="148">
        <v>1</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1</v>
      </c>
      <c r="T519" s="739">
        <v>0</v>
      </c>
      <c r="U519" s="739">
        <v>0</v>
      </c>
      <c r="V519" s="739">
        <v>0</v>
      </c>
      <c r="W519" s="739">
        <v>0</v>
      </c>
      <c r="X519" s="739">
        <v>0</v>
      </c>
      <c r="Y519" s="739">
        <v>0</v>
      </c>
      <c r="Z519" s="739">
        <v>0</v>
      </c>
      <c r="AA519" s="739">
        <v>0</v>
      </c>
      <c r="AB519" s="739">
        <v>0</v>
      </c>
      <c r="AC519" s="151">
        <v>29.7</v>
      </c>
      <c r="AD519" s="149" t="s">
        <v>24</v>
      </c>
      <c r="AE519" s="148">
        <v>0</v>
      </c>
      <c r="AF519" s="149">
        <v>0</v>
      </c>
      <c r="AG519" s="148">
        <v>0</v>
      </c>
      <c r="AH519" s="149">
        <v>0</v>
      </c>
      <c r="AI519" s="148">
        <v>0</v>
      </c>
      <c r="AJ519" s="501">
        <v>0</v>
      </c>
    </row>
    <row r="520" spans="1:36" x14ac:dyDescent="0.2">
      <c r="A520" s="154" t="s">
        <v>118</v>
      </c>
      <c r="B520" s="500">
        <v>0</v>
      </c>
      <c r="C520" s="148">
        <v>0</v>
      </c>
      <c r="D520" s="148">
        <v>0</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0</v>
      </c>
      <c r="V520" s="734">
        <v>0</v>
      </c>
      <c r="W520" s="734">
        <v>0</v>
      </c>
      <c r="X520" s="734">
        <v>0</v>
      </c>
      <c r="Y520" s="734">
        <v>0</v>
      </c>
      <c r="Z520" s="734">
        <v>0</v>
      </c>
      <c r="AA520" s="734">
        <v>0</v>
      </c>
      <c r="AB520" s="734">
        <v>0</v>
      </c>
      <c r="AC520" s="149" t="s">
        <v>24</v>
      </c>
      <c r="AD520" s="149" t="s">
        <v>24</v>
      </c>
      <c r="AE520" s="148">
        <v>0</v>
      </c>
      <c r="AF520" s="149">
        <v>0</v>
      </c>
      <c r="AG520" s="148">
        <v>0</v>
      </c>
      <c r="AH520" s="149">
        <v>0</v>
      </c>
      <c r="AI520" s="148">
        <v>0</v>
      </c>
      <c r="AJ520" s="501">
        <v>0</v>
      </c>
    </row>
    <row r="521" spans="1:36" x14ac:dyDescent="0.2">
      <c r="A521" s="154" t="s">
        <v>119</v>
      </c>
      <c r="B521" s="500">
        <v>2</v>
      </c>
      <c r="C521" s="148">
        <v>0</v>
      </c>
      <c r="D521" s="148">
        <v>2</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2</v>
      </c>
      <c r="V521" s="734">
        <v>0</v>
      </c>
      <c r="W521" s="734">
        <v>0</v>
      </c>
      <c r="X521" s="734">
        <v>0</v>
      </c>
      <c r="Y521" s="734">
        <v>0</v>
      </c>
      <c r="Z521" s="734">
        <v>0</v>
      </c>
      <c r="AA521" s="734">
        <v>0</v>
      </c>
      <c r="AB521" s="734">
        <v>0</v>
      </c>
      <c r="AC521" s="149">
        <v>35.9</v>
      </c>
      <c r="AD521" s="149" t="s">
        <v>24</v>
      </c>
      <c r="AE521" s="148">
        <v>2</v>
      </c>
      <c r="AF521" s="149">
        <v>100</v>
      </c>
      <c r="AG521" s="148">
        <v>2</v>
      </c>
      <c r="AH521" s="149">
        <v>100</v>
      </c>
      <c r="AI521" s="148">
        <v>0</v>
      </c>
      <c r="AJ521" s="501">
        <v>0</v>
      </c>
    </row>
    <row r="522" spans="1:36" x14ac:dyDescent="0.2">
      <c r="A522" s="154" t="s">
        <v>120</v>
      </c>
      <c r="B522" s="500">
        <v>1</v>
      </c>
      <c r="C522" s="148">
        <v>0</v>
      </c>
      <c r="D522" s="148">
        <v>1</v>
      </c>
      <c r="E522" s="148">
        <v>0</v>
      </c>
      <c r="F522" s="148">
        <v>0</v>
      </c>
      <c r="G522" s="148">
        <v>0</v>
      </c>
      <c r="H522" s="148">
        <v>0</v>
      </c>
      <c r="I522" s="148">
        <v>0</v>
      </c>
      <c r="J522" s="148">
        <v>0</v>
      </c>
      <c r="K522" s="148">
        <v>0</v>
      </c>
      <c r="L522" s="148">
        <v>0</v>
      </c>
      <c r="M522" s="512"/>
      <c r="N522" s="527" t="s">
        <v>120</v>
      </c>
      <c r="O522" s="733">
        <v>0</v>
      </c>
      <c r="P522" s="734">
        <v>0</v>
      </c>
      <c r="Q522" s="734">
        <v>0</v>
      </c>
      <c r="R522" s="734">
        <v>1</v>
      </c>
      <c r="S522" s="734">
        <v>0</v>
      </c>
      <c r="T522" s="734">
        <v>0</v>
      </c>
      <c r="U522" s="734">
        <v>0</v>
      </c>
      <c r="V522" s="734">
        <v>0</v>
      </c>
      <c r="W522" s="734">
        <v>0</v>
      </c>
      <c r="X522" s="734">
        <v>0</v>
      </c>
      <c r="Y522" s="734">
        <v>0</v>
      </c>
      <c r="Z522" s="734">
        <v>0</v>
      </c>
      <c r="AA522" s="734">
        <v>0</v>
      </c>
      <c r="AB522" s="734">
        <v>0</v>
      </c>
      <c r="AC522" s="149">
        <v>23.7</v>
      </c>
      <c r="AD522" s="149" t="s">
        <v>24</v>
      </c>
      <c r="AE522" s="148">
        <v>0</v>
      </c>
      <c r="AF522" s="149">
        <v>0</v>
      </c>
      <c r="AG522" s="148">
        <v>0</v>
      </c>
      <c r="AH522" s="149">
        <v>0</v>
      </c>
      <c r="AI522" s="148">
        <v>0</v>
      </c>
      <c r="AJ522" s="501">
        <v>0</v>
      </c>
    </row>
    <row r="523" spans="1:36" x14ac:dyDescent="0.2">
      <c r="A523" s="154" t="s">
        <v>72</v>
      </c>
      <c r="B523" s="500">
        <v>0</v>
      </c>
      <c r="C523" s="148">
        <v>0</v>
      </c>
      <c r="D523" s="148">
        <v>0</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0</v>
      </c>
      <c r="V523" s="734">
        <v>0</v>
      </c>
      <c r="W523" s="734">
        <v>0</v>
      </c>
      <c r="X523" s="734">
        <v>0</v>
      </c>
      <c r="Y523" s="734">
        <v>0</v>
      </c>
      <c r="Z523" s="734">
        <v>0</v>
      </c>
      <c r="AA523" s="734">
        <v>0</v>
      </c>
      <c r="AB523" s="734">
        <v>0</v>
      </c>
      <c r="AC523" s="149" t="s">
        <v>24</v>
      </c>
      <c r="AD523" s="149" t="s">
        <v>24</v>
      </c>
      <c r="AE523" s="148">
        <v>0</v>
      </c>
      <c r="AF523" s="149">
        <v>0</v>
      </c>
      <c r="AG523" s="148">
        <v>0</v>
      </c>
      <c r="AH523" s="149">
        <v>0</v>
      </c>
      <c r="AI523" s="148">
        <v>0</v>
      </c>
      <c r="AJ523" s="501">
        <v>0</v>
      </c>
    </row>
    <row r="524" spans="1:36" x14ac:dyDescent="0.2">
      <c r="A524" s="154" t="s">
        <v>121</v>
      </c>
      <c r="B524" s="500">
        <v>0</v>
      </c>
      <c r="C524" s="148">
        <v>0</v>
      </c>
      <c r="D524" s="148">
        <v>0</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0</v>
      </c>
      <c r="V524" s="734">
        <v>0</v>
      </c>
      <c r="W524" s="734">
        <v>0</v>
      </c>
      <c r="X524" s="734">
        <v>0</v>
      </c>
      <c r="Y524" s="734">
        <v>0</v>
      </c>
      <c r="Z524" s="734">
        <v>0</v>
      </c>
      <c r="AA524" s="734">
        <v>0</v>
      </c>
      <c r="AB524" s="734">
        <v>0</v>
      </c>
      <c r="AC524" s="149" t="s">
        <v>24</v>
      </c>
      <c r="AD524" s="149" t="s">
        <v>24</v>
      </c>
      <c r="AE524" s="148">
        <v>0</v>
      </c>
      <c r="AF524" s="149">
        <v>0</v>
      </c>
      <c r="AG524" s="148">
        <v>0</v>
      </c>
      <c r="AH524" s="149">
        <v>0</v>
      </c>
      <c r="AI524" s="148">
        <v>0</v>
      </c>
      <c r="AJ524" s="501">
        <v>0</v>
      </c>
    </row>
    <row r="525" spans="1:36" x14ac:dyDescent="0.2">
      <c r="A525" s="154" t="s">
        <v>122</v>
      </c>
      <c r="B525" s="500">
        <v>3</v>
      </c>
      <c r="C525" s="148">
        <v>0</v>
      </c>
      <c r="D525" s="148">
        <v>3</v>
      </c>
      <c r="E525" s="148">
        <v>0</v>
      </c>
      <c r="F525" s="148">
        <v>0</v>
      </c>
      <c r="G525" s="148">
        <v>0</v>
      </c>
      <c r="H525" s="148">
        <v>0</v>
      </c>
      <c r="I525" s="148">
        <v>0</v>
      </c>
      <c r="J525" s="148">
        <v>0</v>
      </c>
      <c r="K525" s="148">
        <v>0</v>
      </c>
      <c r="L525" s="148">
        <v>0</v>
      </c>
      <c r="M525" s="512"/>
      <c r="N525" s="527" t="s">
        <v>122</v>
      </c>
      <c r="O525" s="733">
        <v>0</v>
      </c>
      <c r="P525" s="734">
        <v>0</v>
      </c>
      <c r="Q525" s="734">
        <v>0</v>
      </c>
      <c r="R525" s="734">
        <v>3</v>
      </c>
      <c r="S525" s="734">
        <v>0</v>
      </c>
      <c r="T525" s="734">
        <v>0</v>
      </c>
      <c r="U525" s="734">
        <v>0</v>
      </c>
      <c r="V525" s="734">
        <v>0</v>
      </c>
      <c r="W525" s="734">
        <v>0</v>
      </c>
      <c r="X525" s="734">
        <v>0</v>
      </c>
      <c r="Y525" s="734">
        <v>0</v>
      </c>
      <c r="Z525" s="734">
        <v>0</v>
      </c>
      <c r="AA525" s="734">
        <v>0</v>
      </c>
      <c r="AB525" s="734">
        <v>0</v>
      </c>
      <c r="AC525" s="149">
        <v>23.2</v>
      </c>
      <c r="AD525" s="149" t="s">
        <v>24</v>
      </c>
      <c r="AE525" s="148">
        <v>0</v>
      </c>
      <c r="AF525" s="149">
        <v>0</v>
      </c>
      <c r="AG525" s="148">
        <v>0</v>
      </c>
      <c r="AH525" s="149">
        <v>0</v>
      </c>
      <c r="AI525" s="148">
        <v>0</v>
      </c>
      <c r="AJ525" s="501">
        <v>0</v>
      </c>
    </row>
    <row r="526" spans="1:36" x14ac:dyDescent="0.2">
      <c r="A526" s="154" t="s">
        <v>123</v>
      </c>
      <c r="B526" s="500">
        <v>1</v>
      </c>
      <c r="C526" s="148">
        <v>0</v>
      </c>
      <c r="D526" s="148">
        <v>1</v>
      </c>
      <c r="E526" s="148">
        <v>0</v>
      </c>
      <c r="F526" s="148">
        <v>0</v>
      </c>
      <c r="G526" s="148">
        <v>0</v>
      </c>
      <c r="H526" s="148">
        <v>0</v>
      </c>
      <c r="I526" s="148">
        <v>0</v>
      </c>
      <c r="J526" s="148">
        <v>0</v>
      </c>
      <c r="K526" s="148">
        <v>0</v>
      </c>
      <c r="L526" s="148">
        <v>0</v>
      </c>
      <c r="M526" s="512"/>
      <c r="N526" s="527" t="s">
        <v>123</v>
      </c>
      <c r="O526" s="733">
        <v>0</v>
      </c>
      <c r="P526" s="734">
        <v>0</v>
      </c>
      <c r="Q526" s="734">
        <v>0</v>
      </c>
      <c r="R526" s="734">
        <v>1</v>
      </c>
      <c r="S526" s="734">
        <v>0</v>
      </c>
      <c r="T526" s="734">
        <v>0</v>
      </c>
      <c r="U526" s="734">
        <v>0</v>
      </c>
      <c r="V526" s="734">
        <v>0</v>
      </c>
      <c r="W526" s="734">
        <v>0</v>
      </c>
      <c r="X526" s="734">
        <v>0</v>
      </c>
      <c r="Y526" s="734">
        <v>0</v>
      </c>
      <c r="Z526" s="734">
        <v>0</v>
      </c>
      <c r="AA526" s="734">
        <v>0</v>
      </c>
      <c r="AB526" s="734">
        <v>0</v>
      </c>
      <c r="AC526" s="149">
        <v>24</v>
      </c>
      <c r="AD526" s="149" t="s">
        <v>24</v>
      </c>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0</v>
      </c>
      <c r="U527" s="734">
        <v>0</v>
      </c>
      <c r="V527" s="734">
        <v>0</v>
      </c>
      <c r="W527" s="734">
        <v>0</v>
      </c>
      <c r="X527" s="734">
        <v>0</v>
      </c>
      <c r="Y527" s="734">
        <v>0</v>
      </c>
      <c r="Z527" s="734">
        <v>0</v>
      </c>
      <c r="AA527" s="734">
        <v>0</v>
      </c>
      <c r="AB527" s="734">
        <v>0</v>
      </c>
      <c r="AC527" s="149">
        <v>25.2</v>
      </c>
      <c r="AD527" s="149" t="s">
        <v>24</v>
      </c>
      <c r="AE527" s="148">
        <v>0</v>
      </c>
      <c r="AF527" s="149">
        <v>0</v>
      </c>
      <c r="AG527" s="148">
        <v>0</v>
      </c>
      <c r="AH527" s="149">
        <v>0</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1</v>
      </c>
      <c r="T528" s="734">
        <v>0</v>
      </c>
      <c r="U528" s="734">
        <v>0</v>
      </c>
      <c r="V528" s="734">
        <v>0</v>
      </c>
      <c r="W528" s="734">
        <v>0</v>
      </c>
      <c r="X528" s="734">
        <v>0</v>
      </c>
      <c r="Y528" s="734">
        <v>0</v>
      </c>
      <c r="Z528" s="734">
        <v>0</v>
      </c>
      <c r="AA528" s="734">
        <v>0</v>
      </c>
      <c r="AB528" s="734">
        <v>0</v>
      </c>
      <c r="AC528" s="149">
        <v>27.7</v>
      </c>
      <c r="AD528" s="149" t="s">
        <v>24</v>
      </c>
      <c r="AE528" s="148">
        <v>0</v>
      </c>
      <c r="AF528" s="149">
        <v>0</v>
      </c>
      <c r="AG528" s="148">
        <v>0</v>
      </c>
      <c r="AH528" s="149">
        <v>0</v>
      </c>
      <c r="AI528" s="148">
        <v>0</v>
      </c>
      <c r="AJ528" s="501">
        <v>0</v>
      </c>
    </row>
    <row r="529" spans="1:36" x14ac:dyDescent="0.2">
      <c r="A529" s="154" t="s">
        <v>125</v>
      </c>
      <c r="B529" s="500">
        <v>1</v>
      </c>
      <c r="C529" s="148">
        <v>0</v>
      </c>
      <c r="D529" s="148">
        <v>1</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1</v>
      </c>
      <c r="T529" s="734">
        <v>0</v>
      </c>
      <c r="U529" s="734">
        <v>0</v>
      </c>
      <c r="V529" s="734">
        <v>0</v>
      </c>
      <c r="W529" s="734">
        <v>0</v>
      </c>
      <c r="X529" s="734">
        <v>0</v>
      </c>
      <c r="Y529" s="734">
        <v>0</v>
      </c>
      <c r="Z529" s="734">
        <v>0</v>
      </c>
      <c r="AA529" s="734">
        <v>0</v>
      </c>
      <c r="AB529" s="734">
        <v>0</v>
      </c>
      <c r="AC529" s="149">
        <v>27.2</v>
      </c>
      <c r="AD529" s="149" t="s">
        <v>24</v>
      </c>
      <c r="AE529" s="148">
        <v>0</v>
      </c>
      <c r="AF529" s="149">
        <v>0</v>
      </c>
      <c r="AG529" s="148">
        <v>0</v>
      </c>
      <c r="AH529" s="149">
        <v>0</v>
      </c>
      <c r="AI529" s="148">
        <v>0</v>
      </c>
      <c r="AJ529" s="501">
        <v>0</v>
      </c>
    </row>
    <row r="530" spans="1:36" x14ac:dyDescent="0.2">
      <c r="A530" s="154" t="s">
        <v>126</v>
      </c>
      <c r="B530" s="500">
        <v>2</v>
      </c>
      <c r="C530" s="148">
        <v>0</v>
      </c>
      <c r="D530" s="148">
        <v>2</v>
      </c>
      <c r="E530" s="148">
        <v>0</v>
      </c>
      <c r="F530" s="148">
        <v>0</v>
      </c>
      <c r="G530" s="148">
        <v>0</v>
      </c>
      <c r="H530" s="148">
        <v>0</v>
      </c>
      <c r="I530" s="148">
        <v>0</v>
      </c>
      <c r="J530" s="148">
        <v>0</v>
      </c>
      <c r="K530" s="148">
        <v>0</v>
      </c>
      <c r="L530" s="148">
        <v>0</v>
      </c>
      <c r="M530" s="512"/>
      <c r="N530" s="527" t="s">
        <v>126</v>
      </c>
      <c r="O530" s="733">
        <v>0</v>
      </c>
      <c r="P530" s="734">
        <v>0</v>
      </c>
      <c r="Q530" s="734">
        <v>0</v>
      </c>
      <c r="R530" s="734">
        <v>2</v>
      </c>
      <c r="S530" s="734">
        <v>0</v>
      </c>
      <c r="T530" s="734">
        <v>0</v>
      </c>
      <c r="U530" s="734">
        <v>0</v>
      </c>
      <c r="V530" s="734">
        <v>0</v>
      </c>
      <c r="W530" s="734">
        <v>0</v>
      </c>
      <c r="X530" s="734">
        <v>0</v>
      </c>
      <c r="Y530" s="734">
        <v>0</v>
      </c>
      <c r="Z530" s="734">
        <v>0</v>
      </c>
      <c r="AA530" s="734">
        <v>0</v>
      </c>
      <c r="AB530" s="734">
        <v>0</v>
      </c>
      <c r="AC530" s="149">
        <v>23.9</v>
      </c>
      <c r="AD530" s="149" t="s">
        <v>24</v>
      </c>
      <c r="AE530" s="148">
        <v>0</v>
      </c>
      <c r="AF530" s="149">
        <v>0</v>
      </c>
      <c r="AG530" s="148">
        <v>0</v>
      </c>
      <c r="AH530" s="149">
        <v>0</v>
      </c>
      <c r="AI530" s="148">
        <v>0</v>
      </c>
      <c r="AJ530" s="501">
        <v>0</v>
      </c>
    </row>
    <row r="531" spans="1:36" x14ac:dyDescent="0.2">
      <c r="A531" s="154" t="s">
        <v>76</v>
      </c>
      <c r="B531" s="500">
        <v>0</v>
      </c>
      <c r="C531" s="148">
        <v>0</v>
      </c>
      <c r="D531" s="148">
        <v>0</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1</v>
      </c>
      <c r="T532" s="734">
        <v>0</v>
      </c>
      <c r="U532" s="734">
        <v>0</v>
      </c>
      <c r="V532" s="734">
        <v>0</v>
      </c>
      <c r="W532" s="734">
        <v>0</v>
      </c>
      <c r="X532" s="734">
        <v>0</v>
      </c>
      <c r="Y532" s="734">
        <v>0</v>
      </c>
      <c r="Z532" s="734">
        <v>0</v>
      </c>
      <c r="AA532" s="734">
        <v>0</v>
      </c>
      <c r="AB532" s="734">
        <v>0</v>
      </c>
      <c r="AC532" s="149">
        <v>26.5</v>
      </c>
      <c r="AD532" s="149" t="s">
        <v>24</v>
      </c>
      <c r="AE532" s="148">
        <v>0</v>
      </c>
      <c r="AF532" s="149">
        <v>0</v>
      </c>
      <c r="AG532" s="148">
        <v>0</v>
      </c>
      <c r="AH532" s="149">
        <v>0</v>
      </c>
      <c r="AI532" s="148">
        <v>0</v>
      </c>
      <c r="AJ532" s="501">
        <v>0</v>
      </c>
    </row>
    <row r="533" spans="1:36" x14ac:dyDescent="0.2">
      <c r="A533" s="154" t="s">
        <v>128</v>
      </c>
      <c r="B533" s="500">
        <v>1</v>
      </c>
      <c r="C533" s="148">
        <v>0</v>
      </c>
      <c r="D533" s="148">
        <v>1</v>
      </c>
      <c r="E533" s="148">
        <v>0</v>
      </c>
      <c r="F533" s="148">
        <v>0</v>
      </c>
      <c r="G533" s="148">
        <v>0</v>
      </c>
      <c r="H533" s="148">
        <v>0</v>
      </c>
      <c r="I533" s="148">
        <v>0</v>
      </c>
      <c r="J533" s="148">
        <v>0</v>
      </c>
      <c r="K533" s="148">
        <v>0</v>
      </c>
      <c r="L533" s="148">
        <v>0</v>
      </c>
      <c r="M533" s="512"/>
      <c r="N533" s="527" t="s">
        <v>128</v>
      </c>
      <c r="O533" s="733">
        <v>0</v>
      </c>
      <c r="P533" s="734">
        <v>0</v>
      </c>
      <c r="Q533" s="734">
        <v>0</v>
      </c>
      <c r="R533" s="734">
        <v>1</v>
      </c>
      <c r="S533" s="734">
        <v>0</v>
      </c>
      <c r="T533" s="734">
        <v>0</v>
      </c>
      <c r="U533" s="734">
        <v>0</v>
      </c>
      <c r="V533" s="734">
        <v>0</v>
      </c>
      <c r="W533" s="734">
        <v>0</v>
      </c>
      <c r="X533" s="734">
        <v>0</v>
      </c>
      <c r="Y533" s="734">
        <v>0</v>
      </c>
      <c r="Z533" s="734">
        <v>0</v>
      </c>
      <c r="AA533" s="734">
        <v>0</v>
      </c>
      <c r="AB533" s="734">
        <v>0</v>
      </c>
      <c r="AC533" s="149">
        <v>21.7</v>
      </c>
      <c r="AD533" s="149" t="s">
        <v>24</v>
      </c>
      <c r="AE533" s="148">
        <v>0</v>
      </c>
      <c r="AF533" s="149">
        <v>0</v>
      </c>
      <c r="AG533" s="148">
        <v>0</v>
      </c>
      <c r="AH533" s="149">
        <v>0</v>
      </c>
      <c r="AI533" s="148">
        <v>0</v>
      </c>
      <c r="AJ533" s="501">
        <v>0</v>
      </c>
    </row>
    <row r="534" spans="1:36" x14ac:dyDescent="0.2">
      <c r="A534" s="154" t="s">
        <v>129</v>
      </c>
      <c r="B534" s="500">
        <v>2</v>
      </c>
      <c r="C534" s="148">
        <v>0</v>
      </c>
      <c r="D534" s="148">
        <v>2</v>
      </c>
      <c r="E534" s="148">
        <v>0</v>
      </c>
      <c r="F534" s="148">
        <v>0</v>
      </c>
      <c r="G534" s="148">
        <v>0</v>
      </c>
      <c r="H534" s="148">
        <v>0</v>
      </c>
      <c r="I534" s="148">
        <v>0</v>
      </c>
      <c r="J534" s="148">
        <v>0</v>
      </c>
      <c r="K534" s="148">
        <v>0</v>
      </c>
      <c r="L534" s="148">
        <v>0</v>
      </c>
      <c r="M534" s="512"/>
      <c r="N534" s="527" t="s">
        <v>129</v>
      </c>
      <c r="O534" s="733">
        <v>0</v>
      </c>
      <c r="P534" s="734">
        <v>0</v>
      </c>
      <c r="Q534" s="734">
        <v>1</v>
      </c>
      <c r="R534" s="734">
        <v>0</v>
      </c>
      <c r="S534" s="734">
        <v>1</v>
      </c>
      <c r="T534" s="734">
        <v>0</v>
      </c>
      <c r="U534" s="734">
        <v>0</v>
      </c>
      <c r="V534" s="734">
        <v>0</v>
      </c>
      <c r="W534" s="734">
        <v>0</v>
      </c>
      <c r="X534" s="734">
        <v>0</v>
      </c>
      <c r="Y534" s="734">
        <v>0</v>
      </c>
      <c r="Z534" s="734">
        <v>0</v>
      </c>
      <c r="AA534" s="734">
        <v>0</v>
      </c>
      <c r="AB534" s="734">
        <v>0</v>
      </c>
      <c r="AC534" s="149">
        <v>22.6</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1</v>
      </c>
      <c r="S537" s="734">
        <v>0</v>
      </c>
      <c r="T537" s="734">
        <v>0</v>
      </c>
      <c r="U537" s="734">
        <v>0</v>
      </c>
      <c r="V537" s="734">
        <v>0</v>
      </c>
      <c r="W537" s="734">
        <v>0</v>
      </c>
      <c r="X537" s="734">
        <v>0</v>
      </c>
      <c r="Y537" s="734">
        <v>0</v>
      </c>
      <c r="Z537" s="734">
        <v>0</v>
      </c>
      <c r="AA537" s="734">
        <v>0</v>
      </c>
      <c r="AB537" s="734">
        <v>0</v>
      </c>
      <c r="AC537" s="149">
        <v>23.1</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216</v>
      </c>
      <c r="C539" s="451">
        <v>6</v>
      </c>
      <c r="D539" s="451">
        <v>195</v>
      </c>
      <c r="E539" s="451">
        <v>0</v>
      </c>
      <c r="F539" s="451">
        <v>15</v>
      </c>
      <c r="G539" s="451">
        <v>0</v>
      </c>
      <c r="H539" s="451">
        <v>0</v>
      </c>
      <c r="I539" s="451">
        <v>0</v>
      </c>
      <c r="J539" s="451">
        <v>0</v>
      </c>
      <c r="K539" s="451">
        <v>0</v>
      </c>
      <c r="L539" s="451">
        <v>0</v>
      </c>
      <c r="M539" s="451"/>
      <c r="N539" s="444" t="s">
        <v>389</v>
      </c>
      <c r="O539" s="451">
        <v>0</v>
      </c>
      <c r="P539" s="451">
        <v>10</v>
      </c>
      <c r="Q539" s="451">
        <v>26</v>
      </c>
      <c r="R539" s="451">
        <v>61</v>
      </c>
      <c r="S539" s="451">
        <v>95</v>
      </c>
      <c r="T539" s="451">
        <v>23</v>
      </c>
      <c r="U539" s="451">
        <v>1</v>
      </c>
      <c r="V539" s="451">
        <v>0</v>
      </c>
      <c r="W539" s="451">
        <v>0</v>
      </c>
      <c r="X539" s="451">
        <v>0</v>
      </c>
      <c r="Y539" s="451">
        <v>0</v>
      </c>
      <c r="Z539" s="451">
        <v>0</v>
      </c>
      <c r="AA539" s="451">
        <v>0</v>
      </c>
      <c r="AB539" s="451">
        <v>0</v>
      </c>
      <c r="AC539" s="466">
        <v>24.7</v>
      </c>
      <c r="AD539" s="466">
        <v>29.4</v>
      </c>
      <c r="AE539" s="451">
        <v>24</v>
      </c>
      <c r="AF539" s="466">
        <v>11.111111111111111</v>
      </c>
      <c r="AG539" s="451">
        <v>1</v>
      </c>
      <c r="AH539" s="466">
        <v>0.46296296296296291</v>
      </c>
      <c r="AI539" s="451">
        <v>0</v>
      </c>
      <c r="AJ539" s="467">
        <v>0</v>
      </c>
    </row>
    <row r="540" spans="1:36" x14ac:dyDescent="0.2">
      <c r="A540" s="154" t="s">
        <v>390</v>
      </c>
      <c r="B540" s="453">
        <v>235</v>
      </c>
      <c r="C540" s="146">
        <v>6</v>
      </c>
      <c r="D540" s="146">
        <v>214</v>
      </c>
      <c r="E540" s="146">
        <v>0</v>
      </c>
      <c r="F540" s="146">
        <v>15</v>
      </c>
      <c r="G540" s="146">
        <v>0</v>
      </c>
      <c r="H540" s="146">
        <v>0</v>
      </c>
      <c r="I540" s="146">
        <v>0</v>
      </c>
      <c r="J540" s="146">
        <v>0</v>
      </c>
      <c r="K540" s="146">
        <v>0</v>
      </c>
      <c r="L540" s="146">
        <v>0</v>
      </c>
      <c r="M540" s="146"/>
      <c r="N540" s="445" t="s">
        <v>390</v>
      </c>
      <c r="O540" s="146">
        <v>0</v>
      </c>
      <c r="P540" s="146">
        <v>10</v>
      </c>
      <c r="Q540" s="146">
        <v>27</v>
      </c>
      <c r="R540" s="146">
        <v>70</v>
      </c>
      <c r="S540" s="146">
        <v>102</v>
      </c>
      <c r="T540" s="146">
        <v>23</v>
      </c>
      <c r="U540" s="146">
        <v>3</v>
      </c>
      <c r="V540" s="146">
        <v>0</v>
      </c>
      <c r="W540" s="146">
        <v>0</v>
      </c>
      <c r="X540" s="146">
        <v>0</v>
      </c>
      <c r="Y540" s="146">
        <v>0</v>
      </c>
      <c r="Z540" s="146">
        <v>0</v>
      </c>
      <c r="AA540" s="146">
        <v>0</v>
      </c>
      <c r="AB540" s="146">
        <v>0</v>
      </c>
      <c r="AC540" s="147">
        <v>24.8</v>
      </c>
      <c r="AD540" s="147">
        <v>29.4</v>
      </c>
      <c r="AE540" s="146">
        <v>26</v>
      </c>
      <c r="AF540" s="147">
        <v>11.063829787234042</v>
      </c>
      <c r="AG540" s="146">
        <v>3</v>
      </c>
      <c r="AH540" s="147">
        <v>1.2765957446808509</v>
      </c>
      <c r="AI540" s="146">
        <v>0</v>
      </c>
      <c r="AJ540" s="468">
        <v>0</v>
      </c>
    </row>
    <row r="541" spans="1:36" x14ac:dyDescent="0.2">
      <c r="A541" s="154" t="s">
        <v>391</v>
      </c>
      <c r="B541" s="453">
        <v>240</v>
      </c>
      <c r="C541" s="146">
        <v>6</v>
      </c>
      <c r="D541" s="146">
        <v>219</v>
      </c>
      <c r="E541" s="146">
        <v>0</v>
      </c>
      <c r="F541" s="146">
        <v>15</v>
      </c>
      <c r="G541" s="146">
        <v>0</v>
      </c>
      <c r="H541" s="146">
        <v>0</v>
      </c>
      <c r="I541" s="146">
        <v>0</v>
      </c>
      <c r="J541" s="146">
        <v>0</v>
      </c>
      <c r="K541" s="146">
        <v>0</v>
      </c>
      <c r="L541" s="146">
        <v>0</v>
      </c>
      <c r="M541" s="146"/>
      <c r="N541" s="445" t="s">
        <v>391</v>
      </c>
      <c r="O541" s="146">
        <v>0</v>
      </c>
      <c r="P541" s="146">
        <v>10</v>
      </c>
      <c r="Q541" s="146">
        <v>28</v>
      </c>
      <c r="R541" s="146">
        <v>72</v>
      </c>
      <c r="S541" s="146">
        <v>104</v>
      </c>
      <c r="T541" s="146">
        <v>23</v>
      </c>
      <c r="U541" s="146">
        <v>3</v>
      </c>
      <c r="V541" s="146">
        <v>0</v>
      </c>
      <c r="W541" s="146">
        <v>0</v>
      </c>
      <c r="X541" s="146">
        <v>0</v>
      </c>
      <c r="Y541" s="146">
        <v>0</v>
      </c>
      <c r="Z541" s="146">
        <v>0</v>
      </c>
      <c r="AA541" s="146">
        <v>0</v>
      </c>
      <c r="AB541" s="146">
        <v>0</v>
      </c>
      <c r="AC541" s="147">
        <v>24.8</v>
      </c>
      <c r="AD541" s="147">
        <v>29.4</v>
      </c>
      <c r="AE541" s="146">
        <v>26</v>
      </c>
      <c r="AF541" s="147">
        <v>10.833333333333334</v>
      </c>
      <c r="AG541" s="146">
        <v>3</v>
      </c>
      <c r="AH541" s="147">
        <v>1.25</v>
      </c>
      <c r="AI541" s="146">
        <v>0</v>
      </c>
      <c r="AJ541" s="468">
        <v>0</v>
      </c>
    </row>
    <row r="542" spans="1:36" x14ac:dyDescent="0.2">
      <c r="A542" s="154" t="s">
        <v>392</v>
      </c>
      <c r="B542" s="455">
        <v>248</v>
      </c>
      <c r="C542" s="456">
        <v>6</v>
      </c>
      <c r="D542" s="456">
        <v>225</v>
      </c>
      <c r="E542" s="456">
        <v>0</v>
      </c>
      <c r="F542" s="456">
        <v>17</v>
      </c>
      <c r="G542" s="456">
        <v>0</v>
      </c>
      <c r="H542" s="456">
        <v>0</v>
      </c>
      <c r="I542" s="456">
        <v>0</v>
      </c>
      <c r="J542" s="456">
        <v>0</v>
      </c>
      <c r="K542" s="456">
        <v>0</v>
      </c>
      <c r="L542" s="456">
        <v>0</v>
      </c>
      <c r="M542" s="456"/>
      <c r="N542" s="446" t="s">
        <v>392</v>
      </c>
      <c r="O542" s="456">
        <v>0</v>
      </c>
      <c r="P542" s="456">
        <v>10</v>
      </c>
      <c r="Q542" s="456">
        <v>30</v>
      </c>
      <c r="R542" s="456">
        <v>74</v>
      </c>
      <c r="S542" s="456">
        <v>107</v>
      </c>
      <c r="T542" s="456">
        <v>24</v>
      </c>
      <c r="U542" s="456">
        <v>3</v>
      </c>
      <c r="V542" s="456">
        <v>0</v>
      </c>
      <c r="W542" s="456">
        <v>0</v>
      </c>
      <c r="X542" s="456">
        <v>0</v>
      </c>
      <c r="Y542" s="456">
        <v>0</v>
      </c>
      <c r="Z542" s="456">
        <v>0</v>
      </c>
      <c r="AA542" s="456">
        <v>0</v>
      </c>
      <c r="AB542" s="456">
        <v>0</v>
      </c>
      <c r="AC542" s="469">
        <v>24.8</v>
      </c>
      <c r="AD542" s="469">
        <v>29.4</v>
      </c>
      <c r="AE542" s="456">
        <v>27</v>
      </c>
      <c r="AF542" s="469">
        <v>10.887096774193548</v>
      </c>
      <c r="AG542" s="456">
        <v>3</v>
      </c>
      <c r="AH542" s="469">
        <v>1.2096774193548387</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45977</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492</v>
      </c>
      <c r="AF548" s="144" t="s">
        <v>492</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1</v>
      </c>
      <c r="T550" s="732">
        <v>0</v>
      </c>
      <c r="U550" s="732">
        <v>0</v>
      </c>
      <c r="V550" s="732">
        <v>0</v>
      </c>
      <c r="W550" s="732">
        <v>0</v>
      </c>
      <c r="X550" s="732">
        <v>0</v>
      </c>
      <c r="Y550" s="732">
        <v>0</v>
      </c>
      <c r="Z550" s="732">
        <v>0</v>
      </c>
      <c r="AA550" s="732">
        <v>0</v>
      </c>
      <c r="AB550" s="732">
        <v>0</v>
      </c>
      <c r="AC550" s="498">
        <v>26.1</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1</v>
      </c>
      <c r="T573" s="736">
        <v>0</v>
      </c>
      <c r="U573" s="736">
        <v>0</v>
      </c>
      <c r="V573" s="736">
        <v>0</v>
      </c>
      <c r="W573" s="736">
        <v>0</v>
      </c>
      <c r="X573" s="736">
        <v>0</v>
      </c>
      <c r="Y573" s="736">
        <v>0</v>
      </c>
      <c r="Z573" s="736">
        <v>0</v>
      </c>
      <c r="AA573" s="736">
        <v>0</v>
      </c>
      <c r="AB573" s="736">
        <v>0</v>
      </c>
      <c r="AC573" s="737">
        <v>25.2</v>
      </c>
      <c r="AD573" s="153" t="s">
        <v>24</v>
      </c>
      <c r="AE573" s="152">
        <v>0</v>
      </c>
      <c r="AF573" s="153">
        <v>0</v>
      </c>
      <c r="AG573" s="152">
        <v>0</v>
      </c>
      <c r="AH573" s="153">
        <v>0</v>
      </c>
      <c r="AI573" s="152">
        <v>0</v>
      </c>
      <c r="AJ573" s="503">
        <v>0</v>
      </c>
    </row>
    <row r="574" spans="1:36" x14ac:dyDescent="0.2">
      <c r="A574" s="154" t="s">
        <v>48</v>
      </c>
      <c r="B574" s="500">
        <v>0</v>
      </c>
      <c r="C574" s="148">
        <v>0</v>
      </c>
      <c r="D574" s="148">
        <v>0</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154" t="s">
        <v>79</v>
      </c>
      <c r="B575" s="500">
        <v>0</v>
      </c>
      <c r="C575" s="148">
        <v>0</v>
      </c>
      <c r="D575" s="148">
        <v>0</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154" t="s">
        <v>80</v>
      </c>
      <c r="B576" s="500">
        <v>1</v>
      </c>
      <c r="C576" s="148">
        <v>0</v>
      </c>
      <c r="D576" s="148">
        <v>1</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1</v>
      </c>
      <c r="T576" s="734">
        <v>0</v>
      </c>
      <c r="U576" s="734">
        <v>0</v>
      </c>
      <c r="V576" s="734">
        <v>0</v>
      </c>
      <c r="W576" s="734">
        <v>0</v>
      </c>
      <c r="X576" s="734">
        <v>0</v>
      </c>
      <c r="Y576" s="734">
        <v>0</v>
      </c>
      <c r="Z576" s="734">
        <v>0</v>
      </c>
      <c r="AA576" s="734">
        <v>0</v>
      </c>
      <c r="AB576" s="734">
        <v>0</v>
      </c>
      <c r="AC576" s="149">
        <v>26.5</v>
      </c>
      <c r="AD576" s="149" t="s">
        <v>24</v>
      </c>
      <c r="AE576" s="148">
        <v>0</v>
      </c>
      <c r="AF576" s="149">
        <v>0</v>
      </c>
      <c r="AG576" s="148">
        <v>0</v>
      </c>
      <c r="AH576" s="149">
        <v>0</v>
      </c>
      <c r="AI576" s="148">
        <v>0</v>
      </c>
      <c r="AJ576" s="501">
        <v>0</v>
      </c>
    </row>
    <row r="577" spans="1:36" ht="13.5" thickBot="1" x14ac:dyDescent="0.25">
      <c r="A577" s="154" t="s">
        <v>81</v>
      </c>
      <c r="B577" s="502">
        <v>1</v>
      </c>
      <c r="C577" s="152">
        <v>0</v>
      </c>
      <c r="D577" s="152">
        <v>1</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1</v>
      </c>
      <c r="T577" s="736">
        <v>0</v>
      </c>
      <c r="U577" s="736">
        <v>0</v>
      </c>
      <c r="V577" s="736">
        <v>0</v>
      </c>
      <c r="W577" s="736">
        <v>0</v>
      </c>
      <c r="X577" s="736">
        <v>0</v>
      </c>
      <c r="Y577" s="736">
        <v>0</v>
      </c>
      <c r="Z577" s="736">
        <v>0</v>
      </c>
      <c r="AA577" s="736">
        <v>0</v>
      </c>
      <c r="AB577" s="736">
        <v>0</v>
      </c>
      <c r="AC577" s="153">
        <v>26.4</v>
      </c>
      <c r="AD577" s="153" t="s">
        <v>24</v>
      </c>
      <c r="AE577" s="152">
        <v>0</v>
      </c>
      <c r="AF577" s="153">
        <v>0</v>
      </c>
      <c r="AG577" s="152">
        <v>0</v>
      </c>
      <c r="AH577" s="153">
        <v>0</v>
      </c>
      <c r="AI577" s="152">
        <v>0</v>
      </c>
      <c r="AJ577" s="503">
        <v>0</v>
      </c>
    </row>
    <row r="578" spans="1:36" x14ac:dyDescent="0.2">
      <c r="A578" s="154" t="s">
        <v>50</v>
      </c>
      <c r="B578" s="504">
        <v>0</v>
      </c>
      <c r="C578" s="150">
        <v>0</v>
      </c>
      <c r="D578" s="150">
        <v>0</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0</v>
      </c>
      <c r="V578" s="739">
        <v>0</v>
      </c>
      <c r="W578" s="739">
        <v>0</v>
      </c>
      <c r="X578" s="739">
        <v>0</v>
      </c>
      <c r="Y578" s="739">
        <v>0</v>
      </c>
      <c r="Z578" s="739">
        <v>0</v>
      </c>
      <c r="AA578" s="739">
        <v>0</v>
      </c>
      <c r="AB578" s="739">
        <v>0</v>
      </c>
      <c r="AC578" s="151" t="s">
        <v>24</v>
      </c>
      <c r="AD578" s="151" t="s">
        <v>24</v>
      </c>
      <c r="AE578" s="150">
        <v>0</v>
      </c>
      <c r="AF578" s="151">
        <v>0</v>
      </c>
      <c r="AG578" s="150">
        <v>0</v>
      </c>
      <c r="AH578" s="151">
        <v>0</v>
      </c>
      <c r="AI578" s="150">
        <v>0</v>
      </c>
      <c r="AJ578" s="505">
        <v>0</v>
      </c>
    </row>
    <row r="579" spans="1:36" x14ac:dyDescent="0.2">
      <c r="A579" s="154" t="s">
        <v>82</v>
      </c>
      <c r="B579" s="500">
        <v>2</v>
      </c>
      <c r="C579" s="148">
        <v>0</v>
      </c>
      <c r="D579" s="148">
        <v>2</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2</v>
      </c>
      <c r="T579" s="734">
        <v>0</v>
      </c>
      <c r="U579" s="734">
        <v>0</v>
      </c>
      <c r="V579" s="734">
        <v>0</v>
      </c>
      <c r="W579" s="734">
        <v>0</v>
      </c>
      <c r="X579" s="734">
        <v>0</v>
      </c>
      <c r="Y579" s="734">
        <v>0</v>
      </c>
      <c r="Z579" s="734">
        <v>0</v>
      </c>
      <c r="AA579" s="734">
        <v>0</v>
      </c>
      <c r="AB579" s="734">
        <v>0</v>
      </c>
      <c r="AC579" s="149">
        <v>29.2</v>
      </c>
      <c r="AD579" s="149" t="s">
        <v>24</v>
      </c>
      <c r="AE579" s="148">
        <v>0</v>
      </c>
      <c r="AF579" s="149">
        <v>0</v>
      </c>
      <c r="AG579" s="148">
        <v>0</v>
      </c>
      <c r="AH579" s="149">
        <v>0</v>
      </c>
      <c r="AI579" s="148">
        <v>0</v>
      </c>
      <c r="AJ579" s="501">
        <v>0</v>
      </c>
    </row>
    <row r="580" spans="1:36" x14ac:dyDescent="0.2">
      <c r="A580" s="154" t="s">
        <v>83</v>
      </c>
      <c r="B580" s="500">
        <v>1</v>
      </c>
      <c r="C580" s="148">
        <v>0</v>
      </c>
      <c r="D580" s="148">
        <v>1</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1</v>
      </c>
      <c r="T580" s="734">
        <v>0</v>
      </c>
      <c r="U580" s="734">
        <v>0</v>
      </c>
      <c r="V580" s="734">
        <v>0</v>
      </c>
      <c r="W580" s="734">
        <v>0</v>
      </c>
      <c r="X580" s="734">
        <v>0</v>
      </c>
      <c r="Y580" s="734">
        <v>0</v>
      </c>
      <c r="Z580" s="734">
        <v>0</v>
      </c>
      <c r="AA580" s="734">
        <v>0</v>
      </c>
      <c r="AB580" s="734">
        <v>0</v>
      </c>
      <c r="AC580" s="149">
        <v>27.5</v>
      </c>
      <c r="AD580" s="149" t="s">
        <v>24</v>
      </c>
      <c r="AE580" s="148">
        <v>0</v>
      </c>
      <c r="AF580" s="149">
        <v>0</v>
      </c>
      <c r="AG580" s="148">
        <v>0</v>
      </c>
      <c r="AH580" s="149">
        <v>0</v>
      </c>
      <c r="AI580" s="148">
        <v>0</v>
      </c>
      <c r="AJ580" s="501">
        <v>0</v>
      </c>
    </row>
    <row r="581" spans="1:36" x14ac:dyDescent="0.2">
      <c r="A581" s="154" t="s">
        <v>84</v>
      </c>
      <c r="B581" s="500">
        <v>6</v>
      </c>
      <c r="C581" s="148">
        <v>1</v>
      </c>
      <c r="D581" s="148">
        <v>4</v>
      </c>
      <c r="E581" s="148">
        <v>0</v>
      </c>
      <c r="F581" s="148">
        <v>1</v>
      </c>
      <c r="G581" s="148">
        <v>0</v>
      </c>
      <c r="H581" s="148">
        <v>0</v>
      </c>
      <c r="I581" s="148">
        <v>0</v>
      </c>
      <c r="J581" s="148">
        <v>0</v>
      </c>
      <c r="K581" s="148">
        <v>0</v>
      </c>
      <c r="L581" s="148">
        <v>0</v>
      </c>
      <c r="M581" s="512"/>
      <c r="N581" s="527" t="s">
        <v>84</v>
      </c>
      <c r="O581" s="733">
        <v>0</v>
      </c>
      <c r="P581" s="734">
        <v>0</v>
      </c>
      <c r="Q581" s="734">
        <v>0</v>
      </c>
      <c r="R581" s="734">
        <v>4</v>
      </c>
      <c r="S581" s="734">
        <v>1</v>
      </c>
      <c r="T581" s="734">
        <v>1</v>
      </c>
      <c r="U581" s="734">
        <v>0</v>
      </c>
      <c r="V581" s="734">
        <v>0</v>
      </c>
      <c r="W581" s="734">
        <v>0</v>
      </c>
      <c r="X581" s="734">
        <v>0</v>
      </c>
      <c r="Y581" s="734">
        <v>0</v>
      </c>
      <c r="Z581" s="734">
        <v>0</v>
      </c>
      <c r="AA581" s="734">
        <v>0</v>
      </c>
      <c r="AB581" s="734">
        <v>0</v>
      </c>
      <c r="AC581" s="149">
        <v>24.5</v>
      </c>
      <c r="AD581" s="149" t="s">
        <v>24</v>
      </c>
      <c r="AE581" s="148">
        <v>1</v>
      </c>
      <c r="AF581" s="149">
        <v>16.666666666666664</v>
      </c>
      <c r="AG581" s="148">
        <v>0</v>
      </c>
      <c r="AH581" s="149">
        <v>0</v>
      </c>
      <c r="AI581" s="148">
        <v>0</v>
      </c>
      <c r="AJ581" s="501">
        <v>0</v>
      </c>
    </row>
    <row r="582" spans="1:36" x14ac:dyDescent="0.2">
      <c r="A582" s="154" t="s">
        <v>51</v>
      </c>
      <c r="B582" s="500">
        <v>0</v>
      </c>
      <c r="C582" s="148">
        <v>0</v>
      </c>
      <c r="D582" s="148">
        <v>0</v>
      </c>
      <c r="E582" s="148">
        <v>0</v>
      </c>
      <c r="F582" s="148">
        <v>0</v>
      </c>
      <c r="G582" s="148">
        <v>0</v>
      </c>
      <c r="H582" s="148">
        <v>0</v>
      </c>
      <c r="I582" s="148">
        <v>0</v>
      </c>
      <c r="J582" s="148">
        <v>0</v>
      </c>
      <c r="K582" s="148">
        <v>0</v>
      </c>
      <c r="L582" s="148">
        <v>0</v>
      </c>
      <c r="M582" s="512"/>
      <c r="N582" s="527" t="s">
        <v>51</v>
      </c>
      <c r="O582" s="733">
        <v>0</v>
      </c>
      <c r="P582" s="734">
        <v>0</v>
      </c>
      <c r="Q582" s="734">
        <v>0</v>
      </c>
      <c r="R582" s="734">
        <v>0</v>
      </c>
      <c r="S582" s="734">
        <v>0</v>
      </c>
      <c r="T582" s="734">
        <v>0</v>
      </c>
      <c r="U582" s="734">
        <v>0</v>
      </c>
      <c r="V582" s="734">
        <v>0</v>
      </c>
      <c r="W582" s="734">
        <v>0</v>
      </c>
      <c r="X582" s="734">
        <v>0</v>
      </c>
      <c r="Y582" s="734">
        <v>0</v>
      </c>
      <c r="Z582" s="734">
        <v>0</v>
      </c>
      <c r="AA582" s="734">
        <v>0</v>
      </c>
      <c r="AB582" s="734">
        <v>0</v>
      </c>
      <c r="AC582" s="149" t="s">
        <v>24</v>
      </c>
      <c r="AD582" s="149" t="s">
        <v>24</v>
      </c>
      <c r="AE582" s="148">
        <v>0</v>
      </c>
      <c r="AF582" s="149">
        <v>0</v>
      </c>
      <c r="AG582" s="148">
        <v>0</v>
      </c>
      <c r="AH582" s="149">
        <v>0</v>
      </c>
      <c r="AI582" s="148">
        <v>0</v>
      </c>
      <c r="AJ582" s="501">
        <v>0</v>
      </c>
    </row>
    <row r="583" spans="1:36" x14ac:dyDescent="0.2">
      <c r="A583" s="154" t="s">
        <v>85</v>
      </c>
      <c r="B583" s="500">
        <v>1</v>
      </c>
      <c r="C583" s="148">
        <v>0</v>
      </c>
      <c r="D583" s="148">
        <v>1</v>
      </c>
      <c r="E583" s="148">
        <v>0</v>
      </c>
      <c r="F583" s="148">
        <v>0</v>
      </c>
      <c r="G583" s="148">
        <v>0</v>
      </c>
      <c r="H583" s="148">
        <v>0</v>
      </c>
      <c r="I583" s="148">
        <v>0</v>
      </c>
      <c r="J583" s="148">
        <v>0</v>
      </c>
      <c r="K583" s="148">
        <v>0</v>
      </c>
      <c r="L583" s="148">
        <v>0</v>
      </c>
      <c r="M583" s="512"/>
      <c r="N583" s="527" t="s">
        <v>85</v>
      </c>
      <c r="O583" s="733">
        <v>0</v>
      </c>
      <c r="P583" s="734">
        <v>0</v>
      </c>
      <c r="Q583" s="734">
        <v>0</v>
      </c>
      <c r="R583" s="734">
        <v>0</v>
      </c>
      <c r="S583" s="734">
        <v>0</v>
      </c>
      <c r="T583" s="734">
        <v>1</v>
      </c>
      <c r="U583" s="734">
        <v>0</v>
      </c>
      <c r="V583" s="734">
        <v>0</v>
      </c>
      <c r="W583" s="734">
        <v>0</v>
      </c>
      <c r="X583" s="734">
        <v>0</v>
      </c>
      <c r="Y583" s="734">
        <v>0</v>
      </c>
      <c r="Z583" s="734">
        <v>0</v>
      </c>
      <c r="AA583" s="734">
        <v>0</v>
      </c>
      <c r="AB583" s="734">
        <v>0</v>
      </c>
      <c r="AC583" s="149">
        <v>33.5</v>
      </c>
      <c r="AD583" s="149" t="s">
        <v>24</v>
      </c>
      <c r="AE583" s="148">
        <v>1</v>
      </c>
      <c r="AF583" s="149">
        <v>100</v>
      </c>
      <c r="AG583" s="148">
        <v>0</v>
      </c>
      <c r="AH583" s="149">
        <v>0</v>
      </c>
      <c r="AI583" s="148">
        <v>0</v>
      </c>
      <c r="AJ583" s="501">
        <v>0</v>
      </c>
    </row>
    <row r="584" spans="1:36" x14ac:dyDescent="0.2">
      <c r="A584" s="154" t="s">
        <v>86</v>
      </c>
      <c r="B584" s="500">
        <v>3</v>
      </c>
      <c r="C584" s="148">
        <v>0</v>
      </c>
      <c r="D584" s="148">
        <v>3</v>
      </c>
      <c r="E584" s="148">
        <v>0</v>
      </c>
      <c r="F584" s="148">
        <v>0</v>
      </c>
      <c r="G584" s="148">
        <v>0</v>
      </c>
      <c r="H584" s="148">
        <v>0</v>
      </c>
      <c r="I584" s="148">
        <v>0</v>
      </c>
      <c r="J584" s="148">
        <v>0</v>
      </c>
      <c r="K584" s="148">
        <v>0</v>
      </c>
      <c r="L584" s="148">
        <v>0</v>
      </c>
      <c r="M584" s="512"/>
      <c r="N584" s="527" t="s">
        <v>86</v>
      </c>
      <c r="O584" s="733">
        <v>0</v>
      </c>
      <c r="P584" s="734">
        <v>0</v>
      </c>
      <c r="Q584" s="734">
        <v>0</v>
      </c>
      <c r="R584" s="734">
        <v>2</v>
      </c>
      <c r="S584" s="734">
        <v>1</v>
      </c>
      <c r="T584" s="734">
        <v>0</v>
      </c>
      <c r="U584" s="734">
        <v>0</v>
      </c>
      <c r="V584" s="734">
        <v>0</v>
      </c>
      <c r="W584" s="734">
        <v>0</v>
      </c>
      <c r="X584" s="734">
        <v>0</v>
      </c>
      <c r="Y584" s="734">
        <v>0</v>
      </c>
      <c r="Z584" s="734">
        <v>0</v>
      </c>
      <c r="AA584" s="734">
        <v>0</v>
      </c>
      <c r="AB584" s="734">
        <v>0</v>
      </c>
      <c r="AC584" s="149">
        <v>23.6</v>
      </c>
      <c r="AD584" s="149" t="s">
        <v>24</v>
      </c>
      <c r="AE584" s="148">
        <v>0</v>
      </c>
      <c r="AF584" s="149">
        <v>0</v>
      </c>
      <c r="AG584" s="148">
        <v>0</v>
      </c>
      <c r="AH584" s="149">
        <v>0</v>
      </c>
      <c r="AI584" s="148">
        <v>0</v>
      </c>
      <c r="AJ584" s="501">
        <v>0</v>
      </c>
    </row>
    <row r="585" spans="1:36" x14ac:dyDescent="0.2">
      <c r="A585" s="154" t="s">
        <v>87</v>
      </c>
      <c r="B585" s="500">
        <v>1</v>
      </c>
      <c r="C585" s="148">
        <v>0</v>
      </c>
      <c r="D585" s="148">
        <v>1</v>
      </c>
      <c r="E585" s="148">
        <v>0</v>
      </c>
      <c r="F585" s="148">
        <v>0</v>
      </c>
      <c r="G585" s="148">
        <v>0</v>
      </c>
      <c r="H585" s="148">
        <v>0</v>
      </c>
      <c r="I585" s="148">
        <v>0</v>
      </c>
      <c r="J585" s="148">
        <v>0</v>
      </c>
      <c r="K585" s="148">
        <v>0</v>
      </c>
      <c r="L585" s="148">
        <v>0</v>
      </c>
      <c r="M585" s="512"/>
      <c r="N585" s="527" t="s">
        <v>87</v>
      </c>
      <c r="O585" s="733">
        <v>0</v>
      </c>
      <c r="P585" s="734">
        <v>0</v>
      </c>
      <c r="Q585" s="734">
        <v>0</v>
      </c>
      <c r="R585" s="734">
        <v>1</v>
      </c>
      <c r="S585" s="734">
        <v>0</v>
      </c>
      <c r="T585" s="734">
        <v>0</v>
      </c>
      <c r="U585" s="734">
        <v>0</v>
      </c>
      <c r="V585" s="734">
        <v>0</v>
      </c>
      <c r="W585" s="734">
        <v>0</v>
      </c>
      <c r="X585" s="734">
        <v>0</v>
      </c>
      <c r="Y585" s="734">
        <v>0</v>
      </c>
      <c r="Z585" s="734">
        <v>0</v>
      </c>
      <c r="AA585" s="734">
        <v>0</v>
      </c>
      <c r="AB585" s="734">
        <v>0</v>
      </c>
      <c r="AC585" s="149">
        <v>21.7</v>
      </c>
      <c r="AD585" s="149" t="s">
        <v>24</v>
      </c>
      <c r="AE585" s="148">
        <v>0</v>
      </c>
      <c r="AF585" s="149">
        <v>0</v>
      </c>
      <c r="AG585" s="148">
        <v>0</v>
      </c>
      <c r="AH585" s="149">
        <v>0</v>
      </c>
      <c r="AI585" s="148">
        <v>0</v>
      </c>
      <c r="AJ585" s="501">
        <v>0</v>
      </c>
    </row>
    <row r="586" spans="1:36" x14ac:dyDescent="0.2">
      <c r="A586" s="154" t="s">
        <v>53</v>
      </c>
      <c r="B586" s="504">
        <v>8</v>
      </c>
      <c r="C586" s="150">
        <v>1</v>
      </c>
      <c r="D586" s="150">
        <v>7</v>
      </c>
      <c r="E586" s="150">
        <v>0</v>
      </c>
      <c r="F586" s="150">
        <v>0</v>
      </c>
      <c r="G586" s="150">
        <v>0</v>
      </c>
      <c r="H586" s="150">
        <v>0</v>
      </c>
      <c r="I586" s="150">
        <v>0</v>
      </c>
      <c r="J586" s="150">
        <v>0</v>
      </c>
      <c r="K586" s="150">
        <v>0</v>
      </c>
      <c r="L586" s="150">
        <v>0</v>
      </c>
      <c r="M586" s="514"/>
      <c r="N586" s="527" t="s">
        <v>53</v>
      </c>
      <c r="O586" s="733">
        <v>3</v>
      </c>
      <c r="P586" s="734">
        <v>0</v>
      </c>
      <c r="Q586" s="734">
        <v>1</v>
      </c>
      <c r="R586" s="734">
        <v>3</v>
      </c>
      <c r="S586" s="734">
        <v>1</v>
      </c>
      <c r="T586" s="734">
        <v>0</v>
      </c>
      <c r="U586" s="734">
        <v>0</v>
      </c>
      <c r="V586" s="734">
        <v>0</v>
      </c>
      <c r="W586" s="734">
        <v>0</v>
      </c>
      <c r="X586" s="734">
        <v>0</v>
      </c>
      <c r="Y586" s="734">
        <v>0</v>
      </c>
      <c r="Z586" s="734">
        <v>0</v>
      </c>
      <c r="AA586" s="734">
        <v>0</v>
      </c>
      <c r="AB586" s="734">
        <v>0</v>
      </c>
      <c r="AC586" s="151">
        <v>16.600000000000001</v>
      </c>
      <c r="AD586" s="151" t="s">
        <v>24</v>
      </c>
      <c r="AE586" s="150">
        <v>0</v>
      </c>
      <c r="AF586" s="151">
        <v>0</v>
      </c>
      <c r="AG586" s="150">
        <v>0</v>
      </c>
      <c r="AH586" s="151">
        <v>0</v>
      </c>
      <c r="AI586" s="150">
        <v>0</v>
      </c>
      <c r="AJ586" s="505">
        <v>0</v>
      </c>
    </row>
    <row r="587" spans="1:36" x14ac:dyDescent="0.2">
      <c r="A587" s="154" t="s">
        <v>88</v>
      </c>
      <c r="B587" s="500">
        <v>7</v>
      </c>
      <c r="C587" s="148">
        <v>1</v>
      </c>
      <c r="D587" s="148">
        <v>6</v>
      </c>
      <c r="E587" s="148">
        <v>0</v>
      </c>
      <c r="F587" s="148">
        <v>0</v>
      </c>
      <c r="G587" s="148">
        <v>0</v>
      </c>
      <c r="H587" s="148">
        <v>0</v>
      </c>
      <c r="I587" s="148">
        <v>0</v>
      </c>
      <c r="J587" s="148">
        <v>0</v>
      </c>
      <c r="K587" s="148">
        <v>0</v>
      </c>
      <c r="L587" s="148">
        <v>0</v>
      </c>
      <c r="M587" s="512"/>
      <c r="N587" s="527" t="s">
        <v>88</v>
      </c>
      <c r="O587" s="733">
        <v>0</v>
      </c>
      <c r="P587" s="734">
        <v>1</v>
      </c>
      <c r="Q587" s="734">
        <v>0</v>
      </c>
      <c r="R587" s="734">
        <v>6</v>
      </c>
      <c r="S587" s="734">
        <v>0</v>
      </c>
      <c r="T587" s="734">
        <v>0</v>
      </c>
      <c r="U587" s="734">
        <v>0</v>
      </c>
      <c r="V587" s="734">
        <v>0</v>
      </c>
      <c r="W587" s="734">
        <v>0</v>
      </c>
      <c r="X587" s="734">
        <v>0</v>
      </c>
      <c r="Y587" s="734">
        <v>0</v>
      </c>
      <c r="Z587" s="734">
        <v>0</v>
      </c>
      <c r="AA587" s="734">
        <v>0</v>
      </c>
      <c r="AB587" s="734">
        <v>0</v>
      </c>
      <c r="AC587" s="149">
        <v>21.7</v>
      </c>
      <c r="AD587" s="149" t="s">
        <v>24</v>
      </c>
      <c r="AE587" s="148">
        <v>0</v>
      </c>
      <c r="AF587" s="149">
        <v>0</v>
      </c>
      <c r="AG587" s="148">
        <v>0</v>
      </c>
      <c r="AH587" s="149">
        <v>0</v>
      </c>
      <c r="AI587" s="148">
        <v>0</v>
      </c>
      <c r="AJ587" s="501">
        <v>0</v>
      </c>
    </row>
    <row r="588" spans="1:36" x14ac:dyDescent="0.2">
      <c r="A588" s="154" t="s">
        <v>89</v>
      </c>
      <c r="B588" s="500">
        <v>9</v>
      </c>
      <c r="C588" s="148">
        <v>1</v>
      </c>
      <c r="D588" s="148">
        <v>7</v>
      </c>
      <c r="E588" s="148">
        <v>0</v>
      </c>
      <c r="F588" s="148">
        <v>1</v>
      </c>
      <c r="G588" s="148">
        <v>0</v>
      </c>
      <c r="H588" s="148">
        <v>0</v>
      </c>
      <c r="I588" s="148">
        <v>0</v>
      </c>
      <c r="J588" s="148">
        <v>0</v>
      </c>
      <c r="K588" s="148">
        <v>0</v>
      </c>
      <c r="L588" s="148">
        <v>0</v>
      </c>
      <c r="M588" s="512"/>
      <c r="N588" s="527" t="s">
        <v>89</v>
      </c>
      <c r="O588" s="733">
        <v>0</v>
      </c>
      <c r="P588" s="734">
        <v>1</v>
      </c>
      <c r="Q588" s="734">
        <v>3</v>
      </c>
      <c r="R588" s="734">
        <v>2</v>
      </c>
      <c r="S588" s="734">
        <v>3</v>
      </c>
      <c r="T588" s="734">
        <v>0</v>
      </c>
      <c r="U588" s="734">
        <v>0</v>
      </c>
      <c r="V588" s="734">
        <v>0</v>
      </c>
      <c r="W588" s="734">
        <v>0</v>
      </c>
      <c r="X588" s="734">
        <v>0</v>
      </c>
      <c r="Y588" s="734">
        <v>0</v>
      </c>
      <c r="Z588" s="734">
        <v>0</v>
      </c>
      <c r="AA588" s="734">
        <v>0</v>
      </c>
      <c r="AB588" s="734">
        <v>0</v>
      </c>
      <c r="AC588" s="149">
        <v>21.1</v>
      </c>
      <c r="AD588" s="149" t="s">
        <v>24</v>
      </c>
      <c r="AE588" s="148">
        <v>0</v>
      </c>
      <c r="AF588" s="149">
        <v>0</v>
      </c>
      <c r="AG588" s="148">
        <v>0</v>
      </c>
      <c r="AH588" s="149">
        <v>0</v>
      </c>
      <c r="AI588" s="148">
        <v>0</v>
      </c>
      <c r="AJ588" s="501">
        <v>0</v>
      </c>
    </row>
    <row r="589" spans="1:36" x14ac:dyDescent="0.2">
      <c r="A589" s="154" t="s">
        <v>90</v>
      </c>
      <c r="B589" s="500">
        <v>6</v>
      </c>
      <c r="C589" s="148">
        <v>0</v>
      </c>
      <c r="D589" s="148">
        <v>6</v>
      </c>
      <c r="E589" s="148">
        <v>0</v>
      </c>
      <c r="F589" s="148">
        <v>0</v>
      </c>
      <c r="G589" s="148">
        <v>0</v>
      </c>
      <c r="H589" s="148">
        <v>0</v>
      </c>
      <c r="I589" s="148">
        <v>0</v>
      </c>
      <c r="J589" s="148">
        <v>0</v>
      </c>
      <c r="K589" s="148">
        <v>0</v>
      </c>
      <c r="L589" s="148">
        <v>0</v>
      </c>
      <c r="M589" s="512"/>
      <c r="N589" s="527" t="s">
        <v>90</v>
      </c>
      <c r="O589" s="733">
        <v>0</v>
      </c>
      <c r="P589" s="734">
        <v>0</v>
      </c>
      <c r="Q589" s="734">
        <v>1</v>
      </c>
      <c r="R589" s="734">
        <v>2</v>
      </c>
      <c r="S589" s="734">
        <v>3</v>
      </c>
      <c r="T589" s="734">
        <v>0</v>
      </c>
      <c r="U589" s="734">
        <v>0</v>
      </c>
      <c r="V589" s="734">
        <v>0</v>
      </c>
      <c r="W589" s="734">
        <v>0</v>
      </c>
      <c r="X589" s="734">
        <v>0</v>
      </c>
      <c r="Y589" s="734">
        <v>0</v>
      </c>
      <c r="Z589" s="734">
        <v>0</v>
      </c>
      <c r="AA589" s="734">
        <v>0</v>
      </c>
      <c r="AB589" s="734">
        <v>0</v>
      </c>
      <c r="AC589" s="149">
        <v>23.5</v>
      </c>
      <c r="AD589" s="149" t="s">
        <v>24</v>
      </c>
      <c r="AE589" s="148">
        <v>0</v>
      </c>
      <c r="AF589" s="149">
        <v>0</v>
      </c>
      <c r="AG589" s="148">
        <v>0</v>
      </c>
      <c r="AH589" s="149">
        <v>0</v>
      </c>
      <c r="AI589" s="148">
        <v>0</v>
      </c>
      <c r="AJ589" s="501">
        <v>0</v>
      </c>
    </row>
    <row r="590" spans="1:36" x14ac:dyDescent="0.2">
      <c r="A590" s="154" t="s">
        <v>55</v>
      </c>
      <c r="B590" s="500">
        <v>5</v>
      </c>
      <c r="C590" s="148">
        <v>0</v>
      </c>
      <c r="D590" s="148">
        <v>5</v>
      </c>
      <c r="E590" s="148">
        <v>0</v>
      </c>
      <c r="F590" s="148">
        <v>0</v>
      </c>
      <c r="G590" s="148">
        <v>0</v>
      </c>
      <c r="H590" s="148">
        <v>0</v>
      </c>
      <c r="I590" s="148">
        <v>0</v>
      </c>
      <c r="J590" s="148">
        <v>0</v>
      </c>
      <c r="K590" s="148">
        <v>0</v>
      </c>
      <c r="L590" s="148">
        <v>0</v>
      </c>
      <c r="M590" s="512"/>
      <c r="N590" s="527" t="s">
        <v>55</v>
      </c>
      <c r="O590" s="733">
        <v>0</v>
      </c>
      <c r="P590" s="734">
        <v>0</v>
      </c>
      <c r="Q590" s="734">
        <v>1</v>
      </c>
      <c r="R590" s="734">
        <v>4</v>
      </c>
      <c r="S590" s="734">
        <v>0</v>
      </c>
      <c r="T590" s="734">
        <v>0</v>
      </c>
      <c r="U590" s="734">
        <v>0</v>
      </c>
      <c r="V590" s="734">
        <v>0</v>
      </c>
      <c r="W590" s="734">
        <v>0</v>
      </c>
      <c r="X590" s="734">
        <v>0</v>
      </c>
      <c r="Y590" s="734">
        <v>0</v>
      </c>
      <c r="Z590" s="734">
        <v>0</v>
      </c>
      <c r="AA590" s="734">
        <v>0</v>
      </c>
      <c r="AB590" s="734">
        <v>0</v>
      </c>
      <c r="AC590" s="149">
        <v>21.3</v>
      </c>
      <c r="AD590" s="149" t="s">
        <v>24</v>
      </c>
      <c r="AE590" s="148">
        <v>0</v>
      </c>
      <c r="AF590" s="149">
        <v>0</v>
      </c>
      <c r="AG590" s="148">
        <v>0</v>
      </c>
      <c r="AH590" s="149">
        <v>0</v>
      </c>
      <c r="AI590" s="148">
        <v>0</v>
      </c>
      <c r="AJ590" s="501">
        <v>0</v>
      </c>
    </row>
    <row r="591" spans="1:36" x14ac:dyDescent="0.2">
      <c r="A591" s="154" t="s">
        <v>91</v>
      </c>
      <c r="B591" s="500">
        <v>9</v>
      </c>
      <c r="C591" s="148">
        <v>0</v>
      </c>
      <c r="D591" s="148">
        <v>7</v>
      </c>
      <c r="E591" s="148">
        <v>0</v>
      </c>
      <c r="F591" s="148">
        <v>2</v>
      </c>
      <c r="G591" s="148">
        <v>0</v>
      </c>
      <c r="H591" s="148">
        <v>0</v>
      </c>
      <c r="I591" s="148">
        <v>0</v>
      </c>
      <c r="J591" s="148">
        <v>0</v>
      </c>
      <c r="K591" s="148">
        <v>0</v>
      </c>
      <c r="L591" s="148">
        <v>0</v>
      </c>
      <c r="M591" s="512"/>
      <c r="N591" s="527" t="s">
        <v>91</v>
      </c>
      <c r="O591" s="733">
        <v>0</v>
      </c>
      <c r="P591" s="734">
        <v>0</v>
      </c>
      <c r="Q591" s="734">
        <v>3</v>
      </c>
      <c r="R591" s="734">
        <v>4</v>
      </c>
      <c r="S591" s="734">
        <v>2</v>
      </c>
      <c r="T591" s="734">
        <v>0</v>
      </c>
      <c r="U591" s="734">
        <v>0</v>
      </c>
      <c r="V591" s="734">
        <v>0</v>
      </c>
      <c r="W591" s="734">
        <v>0</v>
      </c>
      <c r="X591" s="734">
        <v>0</v>
      </c>
      <c r="Y591" s="734">
        <v>0</v>
      </c>
      <c r="Z591" s="734">
        <v>0</v>
      </c>
      <c r="AA591" s="734">
        <v>0</v>
      </c>
      <c r="AB591" s="734">
        <v>0</v>
      </c>
      <c r="AC591" s="149">
        <v>21.5</v>
      </c>
      <c r="AD591" s="149" t="s">
        <v>24</v>
      </c>
      <c r="AE591" s="148">
        <v>0</v>
      </c>
      <c r="AF591" s="149">
        <v>0</v>
      </c>
      <c r="AG591" s="148">
        <v>0</v>
      </c>
      <c r="AH591" s="149">
        <v>0</v>
      </c>
      <c r="AI591" s="148">
        <v>0</v>
      </c>
      <c r="AJ591" s="501">
        <v>0</v>
      </c>
    </row>
    <row r="592" spans="1:36" x14ac:dyDescent="0.2">
      <c r="A592" s="154" t="s">
        <v>92</v>
      </c>
      <c r="B592" s="500">
        <v>7</v>
      </c>
      <c r="C592" s="148">
        <v>0</v>
      </c>
      <c r="D592" s="148">
        <v>6</v>
      </c>
      <c r="E592" s="148">
        <v>0</v>
      </c>
      <c r="F592" s="148">
        <v>1</v>
      </c>
      <c r="G592" s="148">
        <v>0</v>
      </c>
      <c r="H592" s="148">
        <v>0</v>
      </c>
      <c r="I592" s="148">
        <v>0</v>
      </c>
      <c r="J592" s="148">
        <v>0</v>
      </c>
      <c r="K592" s="148">
        <v>0</v>
      </c>
      <c r="L592" s="148">
        <v>0</v>
      </c>
      <c r="M592" s="512"/>
      <c r="N592" s="527" t="s">
        <v>92</v>
      </c>
      <c r="O592" s="733">
        <v>0</v>
      </c>
      <c r="P592" s="734">
        <v>0</v>
      </c>
      <c r="Q592" s="734">
        <v>0</v>
      </c>
      <c r="R592" s="734">
        <v>2</v>
      </c>
      <c r="S592" s="734">
        <v>3</v>
      </c>
      <c r="T592" s="734">
        <v>2</v>
      </c>
      <c r="U592" s="734">
        <v>0</v>
      </c>
      <c r="V592" s="734">
        <v>0</v>
      </c>
      <c r="W592" s="734">
        <v>0</v>
      </c>
      <c r="X592" s="734">
        <v>0</v>
      </c>
      <c r="Y592" s="734">
        <v>0</v>
      </c>
      <c r="Z592" s="734">
        <v>0</v>
      </c>
      <c r="AA592" s="734">
        <v>0</v>
      </c>
      <c r="AB592" s="734">
        <v>0</v>
      </c>
      <c r="AC592" s="149">
        <v>28</v>
      </c>
      <c r="AD592" s="149" t="s">
        <v>24</v>
      </c>
      <c r="AE592" s="148">
        <v>2</v>
      </c>
      <c r="AF592" s="149">
        <v>28.571428571428569</v>
      </c>
      <c r="AG592" s="148">
        <v>0</v>
      </c>
      <c r="AH592" s="149">
        <v>0</v>
      </c>
      <c r="AI592" s="148">
        <v>0</v>
      </c>
      <c r="AJ592" s="501">
        <v>0</v>
      </c>
    </row>
    <row r="593" spans="1:36" x14ac:dyDescent="0.2">
      <c r="A593" s="154" t="s">
        <v>93</v>
      </c>
      <c r="B593" s="500">
        <v>4</v>
      </c>
      <c r="C593" s="148">
        <v>0</v>
      </c>
      <c r="D593" s="148">
        <v>4</v>
      </c>
      <c r="E593" s="148">
        <v>0</v>
      </c>
      <c r="F593" s="148">
        <v>0</v>
      </c>
      <c r="G593" s="148">
        <v>0</v>
      </c>
      <c r="H593" s="148">
        <v>0</v>
      </c>
      <c r="I593" s="148">
        <v>0</v>
      </c>
      <c r="J593" s="148">
        <v>0</v>
      </c>
      <c r="K593" s="148">
        <v>0</v>
      </c>
      <c r="L593" s="148">
        <v>0</v>
      </c>
      <c r="M593" s="512"/>
      <c r="N593" s="527" t="s">
        <v>93</v>
      </c>
      <c r="O593" s="733">
        <v>0</v>
      </c>
      <c r="P593" s="734">
        <v>0</v>
      </c>
      <c r="Q593" s="734">
        <v>0</v>
      </c>
      <c r="R593" s="734">
        <v>1</v>
      </c>
      <c r="S593" s="734">
        <v>2</v>
      </c>
      <c r="T593" s="734">
        <v>1</v>
      </c>
      <c r="U593" s="734">
        <v>0</v>
      </c>
      <c r="V593" s="734">
        <v>0</v>
      </c>
      <c r="W593" s="734">
        <v>0</v>
      </c>
      <c r="X593" s="734">
        <v>0</v>
      </c>
      <c r="Y593" s="734">
        <v>0</v>
      </c>
      <c r="Z593" s="734">
        <v>0</v>
      </c>
      <c r="AA593" s="734">
        <v>0</v>
      </c>
      <c r="AB593" s="734">
        <v>0</v>
      </c>
      <c r="AC593" s="149">
        <v>27</v>
      </c>
      <c r="AD593" s="149" t="s">
        <v>24</v>
      </c>
      <c r="AE593" s="148">
        <v>1</v>
      </c>
      <c r="AF593" s="149">
        <v>25</v>
      </c>
      <c r="AG593" s="148">
        <v>0</v>
      </c>
      <c r="AH593" s="149">
        <v>0</v>
      </c>
      <c r="AI593" s="148">
        <v>0</v>
      </c>
      <c r="AJ593" s="501">
        <v>0</v>
      </c>
    </row>
    <row r="594" spans="1:36" x14ac:dyDescent="0.2">
      <c r="A594" s="154" t="s">
        <v>57</v>
      </c>
      <c r="B594" s="500">
        <v>6</v>
      </c>
      <c r="C594" s="148">
        <v>1</v>
      </c>
      <c r="D594" s="148">
        <v>4</v>
      </c>
      <c r="E594" s="148">
        <v>0</v>
      </c>
      <c r="F594" s="148">
        <v>1</v>
      </c>
      <c r="G594" s="148">
        <v>0</v>
      </c>
      <c r="H594" s="148">
        <v>0</v>
      </c>
      <c r="I594" s="148">
        <v>0</v>
      </c>
      <c r="J594" s="148">
        <v>0</v>
      </c>
      <c r="K594" s="148">
        <v>0</v>
      </c>
      <c r="L594" s="148">
        <v>0</v>
      </c>
      <c r="M594" s="512"/>
      <c r="N594" s="527" t="s">
        <v>57</v>
      </c>
      <c r="O594" s="733">
        <v>0</v>
      </c>
      <c r="P594" s="734">
        <v>1</v>
      </c>
      <c r="Q594" s="734">
        <v>0</v>
      </c>
      <c r="R594" s="734">
        <v>2</v>
      </c>
      <c r="S594" s="734">
        <v>3</v>
      </c>
      <c r="T594" s="734">
        <v>0</v>
      </c>
      <c r="U594" s="734">
        <v>0</v>
      </c>
      <c r="V594" s="734">
        <v>0</v>
      </c>
      <c r="W594" s="734">
        <v>0</v>
      </c>
      <c r="X594" s="734">
        <v>0</v>
      </c>
      <c r="Y594" s="734">
        <v>0</v>
      </c>
      <c r="Z594" s="734">
        <v>0</v>
      </c>
      <c r="AA594" s="734">
        <v>0</v>
      </c>
      <c r="AB594" s="734">
        <v>0</v>
      </c>
      <c r="AC594" s="149">
        <v>23.8</v>
      </c>
      <c r="AD594" s="149" t="s">
        <v>24</v>
      </c>
      <c r="AE594" s="148">
        <v>0</v>
      </c>
      <c r="AF594" s="149">
        <v>0</v>
      </c>
      <c r="AG594" s="148">
        <v>0</v>
      </c>
      <c r="AH594" s="149">
        <v>0</v>
      </c>
      <c r="AI594" s="148">
        <v>0</v>
      </c>
      <c r="AJ594" s="501">
        <v>0</v>
      </c>
    </row>
    <row r="595" spans="1:36" x14ac:dyDescent="0.2">
      <c r="A595" s="154" t="s">
        <v>94</v>
      </c>
      <c r="B595" s="500">
        <v>13</v>
      </c>
      <c r="C595" s="148">
        <v>4</v>
      </c>
      <c r="D595" s="148">
        <v>7</v>
      </c>
      <c r="E595" s="148">
        <v>1</v>
      </c>
      <c r="F595" s="148">
        <v>1</v>
      </c>
      <c r="G595" s="148">
        <v>0</v>
      </c>
      <c r="H595" s="148">
        <v>0</v>
      </c>
      <c r="I595" s="148">
        <v>0</v>
      </c>
      <c r="J595" s="148">
        <v>0</v>
      </c>
      <c r="K595" s="148">
        <v>0</v>
      </c>
      <c r="L595" s="148">
        <v>0</v>
      </c>
      <c r="M595" s="512"/>
      <c r="N595" s="527" t="s">
        <v>94</v>
      </c>
      <c r="O595" s="733">
        <v>0</v>
      </c>
      <c r="P595" s="734">
        <v>0</v>
      </c>
      <c r="Q595" s="734">
        <v>6</v>
      </c>
      <c r="R595" s="734">
        <v>2</v>
      </c>
      <c r="S595" s="734">
        <v>3</v>
      </c>
      <c r="T595" s="734">
        <v>2</v>
      </c>
      <c r="U595" s="734">
        <v>0</v>
      </c>
      <c r="V595" s="734">
        <v>0</v>
      </c>
      <c r="W595" s="734">
        <v>0</v>
      </c>
      <c r="X595" s="734">
        <v>0</v>
      </c>
      <c r="Y595" s="734">
        <v>0</v>
      </c>
      <c r="Z595" s="734">
        <v>0</v>
      </c>
      <c r="AA595" s="734">
        <v>0</v>
      </c>
      <c r="AB595" s="734">
        <v>0</v>
      </c>
      <c r="AC595" s="149">
        <v>23</v>
      </c>
      <c r="AD595" s="149">
        <v>31.1</v>
      </c>
      <c r="AE595" s="148">
        <v>2</v>
      </c>
      <c r="AF595" s="149">
        <v>15.384615384615385</v>
      </c>
      <c r="AG595" s="148">
        <v>0</v>
      </c>
      <c r="AH595" s="149">
        <v>0</v>
      </c>
      <c r="AI595" s="148">
        <v>0</v>
      </c>
      <c r="AJ595" s="501">
        <v>0</v>
      </c>
    </row>
    <row r="596" spans="1:36" x14ac:dyDescent="0.2">
      <c r="A596" s="154" t="s">
        <v>95</v>
      </c>
      <c r="B596" s="500">
        <v>7</v>
      </c>
      <c r="C596" s="148">
        <v>0</v>
      </c>
      <c r="D596" s="148">
        <v>7</v>
      </c>
      <c r="E596" s="148">
        <v>0</v>
      </c>
      <c r="F596" s="148">
        <v>0</v>
      </c>
      <c r="G596" s="148">
        <v>0</v>
      </c>
      <c r="H596" s="148">
        <v>0</v>
      </c>
      <c r="I596" s="148">
        <v>0</v>
      </c>
      <c r="J596" s="148">
        <v>0</v>
      </c>
      <c r="K596" s="148">
        <v>0</v>
      </c>
      <c r="L596" s="148">
        <v>0</v>
      </c>
      <c r="M596" s="512"/>
      <c r="N596" s="527" t="s">
        <v>95</v>
      </c>
      <c r="O596" s="733">
        <v>0</v>
      </c>
      <c r="P596" s="734">
        <v>0</v>
      </c>
      <c r="Q596" s="734">
        <v>0</v>
      </c>
      <c r="R596" s="734">
        <v>5</v>
      </c>
      <c r="S596" s="734">
        <v>1</v>
      </c>
      <c r="T596" s="734">
        <v>1</v>
      </c>
      <c r="U596" s="734">
        <v>0</v>
      </c>
      <c r="V596" s="734">
        <v>0</v>
      </c>
      <c r="W596" s="734">
        <v>0</v>
      </c>
      <c r="X596" s="734">
        <v>0</v>
      </c>
      <c r="Y596" s="734">
        <v>0</v>
      </c>
      <c r="Z596" s="734">
        <v>0</v>
      </c>
      <c r="AA596" s="734">
        <v>0</v>
      </c>
      <c r="AB596" s="734">
        <v>0</v>
      </c>
      <c r="AC596" s="149">
        <v>25.4</v>
      </c>
      <c r="AD596" s="149" t="s">
        <v>24</v>
      </c>
      <c r="AE596" s="148">
        <v>1</v>
      </c>
      <c r="AF596" s="149">
        <v>14.285714285714285</v>
      </c>
      <c r="AG596" s="148">
        <v>0</v>
      </c>
      <c r="AH596" s="149">
        <v>0</v>
      </c>
      <c r="AI596" s="148">
        <v>0</v>
      </c>
      <c r="AJ596" s="501">
        <v>0</v>
      </c>
    </row>
    <row r="597" spans="1:36" x14ac:dyDescent="0.2">
      <c r="A597" s="154" t="s">
        <v>96</v>
      </c>
      <c r="B597" s="500">
        <v>6</v>
      </c>
      <c r="C597" s="148">
        <v>0</v>
      </c>
      <c r="D597" s="148">
        <v>6</v>
      </c>
      <c r="E597" s="148">
        <v>0</v>
      </c>
      <c r="F597" s="148">
        <v>0</v>
      </c>
      <c r="G597" s="148">
        <v>0</v>
      </c>
      <c r="H597" s="148">
        <v>0</v>
      </c>
      <c r="I597" s="148">
        <v>0</v>
      </c>
      <c r="J597" s="148">
        <v>0</v>
      </c>
      <c r="K597" s="148">
        <v>0</v>
      </c>
      <c r="L597" s="148">
        <v>0</v>
      </c>
      <c r="M597" s="512"/>
      <c r="N597" s="527" t="s">
        <v>96</v>
      </c>
      <c r="O597" s="733">
        <v>0</v>
      </c>
      <c r="P597" s="734">
        <v>0</v>
      </c>
      <c r="Q597" s="734">
        <v>3</v>
      </c>
      <c r="R597" s="734">
        <v>0</v>
      </c>
      <c r="S597" s="734">
        <v>3</v>
      </c>
      <c r="T597" s="734">
        <v>0</v>
      </c>
      <c r="U597" s="734">
        <v>0</v>
      </c>
      <c r="V597" s="734">
        <v>0</v>
      </c>
      <c r="W597" s="734">
        <v>0</v>
      </c>
      <c r="X597" s="734">
        <v>0</v>
      </c>
      <c r="Y597" s="734">
        <v>0</v>
      </c>
      <c r="Z597" s="734">
        <v>0</v>
      </c>
      <c r="AA597" s="734">
        <v>0</v>
      </c>
      <c r="AB597" s="734">
        <v>0</v>
      </c>
      <c r="AC597" s="149">
        <v>22.7</v>
      </c>
      <c r="AD597" s="149" t="s">
        <v>24</v>
      </c>
      <c r="AE597" s="148">
        <v>0</v>
      </c>
      <c r="AF597" s="149">
        <v>0</v>
      </c>
      <c r="AG597" s="148">
        <v>0</v>
      </c>
      <c r="AH597" s="149">
        <v>0</v>
      </c>
      <c r="AI597" s="148">
        <v>0</v>
      </c>
      <c r="AJ597" s="501">
        <v>0</v>
      </c>
    </row>
    <row r="598" spans="1:36" x14ac:dyDescent="0.2">
      <c r="A598" s="154" t="s">
        <v>58</v>
      </c>
      <c r="B598" s="500">
        <v>4</v>
      </c>
      <c r="C598" s="148">
        <v>0</v>
      </c>
      <c r="D598" s="148">
        <v>4</v>
      </c>
      <c r="E598" s="148">
        <v>0</v>
      </c>
      <c r="F598" s="148">
        <v>0</v>
      </c>
      <c r="G598" s="148">
        <v>0</v>
      </c>
      <c r="H598" s="148">
        <v>0</v>
      </c>
      <c r="I598" s="148">
        <v>0</v>
      </c>
      <c r="J598" s="148">
        <v>0</v>
      </c>
      <c r="K598" s="148">
        <v>0</v>
      </c>
      <c r="L598" s="148">
        <v>0</v>
      </c>
      <c r="M598" s="512"/>
      <c r="N598" s="527" t="s">
        <v>58</v>
      </c>
      <c r="O598" s="733">
        <v>0</v>
      </c>
      <c r="P598" s="734">
        <v>0</v>
      </c>
      <c r="Q598" s="734">
        <v>1</v>
      </c>
      <c r="R598" s="734">
        <v>1</v>
      </c>
      <c r="S598" s="734">
        <v>1</v>
      </c>
      <c r="T598" s="734">
        <v>1</v>
      </c>
      <c r="U598" s="734">
        <v>0</v>
      </c>
      <c r="V598" s="734">
        <v>0</v>
      </c>
      <c r="W598" s="734">
        <v>0</v>
      </c>
      <c r="X598" s="734">
        <v>0</v>
      </c>
      <c r="Y598" s="734">
        <v>0</v>
      </c>
      <c r="Z598" s="734">
        <v>0</v>
      </c>
      <c r="AA598" s="734">
        <v>0</v>
      </c>
      <c r="AB598" s="734">
        <v>0</v>
      </c>
      <c r="AC598" s="149">
        <v>24.8</v>
      </c>
      <c r="AD598" s="149" t="s">
        <v>24</v>
      </c>
      <c r="AE598" s="148">
        <v>1</v>
      </c>
      <c r="AF598" s="149">
        <v>25</v>
      </c>
      <c r="AG598" s="148">
        <v>0</v>
      </c>
      <c r="AH598" s="149">
        <v>0</v>
      </c>
      <c r="AI598" s="148">
        <v>0</v>
      </c>
      <c r="AJ598" s="501">
        <v>0</v>
      </c>
    </row>
    <row r="599" spans="1:36" x14ac:dyDescent="0.2">
      <c r="A599" s="154" t="s">
        <v>97</v>
      </c>
      <c r="B599" s="500">
        <v>7</v>
      </c>
      <c r="C599" s="148">
        <v>1</v>
      </c>
      <c r="D599" s="148">
        <v>6</v>
      </c>
      <c r="E599" s="148">
        <v>0</v>
      </c>
      <c r="F599" s="148">
        <v>0</v>
      </c>
      <c r="G599" s="148">
        <v>0</v>
      </c>
      <c r="H599" s="148">
        <v>0</v>
      </c>
      <c r="I599" s="148">
        <v>0</v>
      </c>
      <c r="J599" s="148">
        <v>0</v>
      </c>
      <c r="K599" s="148">
        <v>0</v>
      </c>
      <c r="L599" s="148">
        <v>0</v>
      </c>
      <c r="M599" s="512"/>
      <c r="N599" s="527" t="s">
        <v>97</v>
      </c>
      <c r="O599" s="733">
        <v>0</v>
      </c>
      <c r="P599" s="734">
        <v>0</v>
      </c>
      <c r="Q599" s="734">
        <v>1</v>
      </c>
      <c r="R599" s="734">
        <v>3</v>
      </c>
      <c r="S599" s="734">
        <v>3</v>
      </c>
      <c r="T599" s="734">
        <v>0</v>
      </c>
      <c r="U599" s="734">
        <v>0</v>
      </c>
      <c r="V599" s="734">
        <v>0</v>
      </c>
      <c r="W599" s="734">
        <v>0</v>
      </c>
      <c r="X599" s="734">
        <v>0</v>
      </c>
      <c r="Y599" s="734">
        <v>0</v>
      </c>
      <c r="Z599" s="734">
        <v>0</v>
      </c>
      <c r="AA599" s="734">
        <v>0</v>
      </c>
      <c r="AB599" s="734">
        <v>0</v>
      </c>
      <c r="AC599" s="149">
        <v>23.8</v>
      </c>
      <c r="AD599" s="149" t="s">
        <v>24</v>
      </c>
      <c r="AE599" s="148">
        <v>0</v>
      </c>
      <c r="AF599" s="149">
        <v>0</v>
      </c>
      <c r="AG599" s="148">
        <v>0</v>
      </c>
      <c r="AH599" s="149">
        <v>0</v>
      </c>
      <c r="AI599" s="148">
        <v>0</v>
      </c>
      <c r="AJ599" s="501">
        <v>0</v>
      </c>
    </row>
    <row r="600" spans="1:36" x14ac:dyDescent="0.2">
      <c r="A600" s="154" t="s">
        <v>98</v>
      </c>
      <c r="B600" s="500">
        <v>9</v>
      </c>
      <c r="C600" s="148">
        <v>0</v>
      </c>
      <c r="D600" s="148">
        <v>9</v>
      </c>
      <c r="E600" s="148">
        <v>0</v>
      </c>
      <c r="F600" s="148">
        <v>0</v>
      </c>
      <c r="G600" s="148">
        <v>0</v>
      </c>
      <c r="H600" s="148">
        <v>0</v>
      </c>
      <c r="I600" s="148">
        <v>0</v>
      </c>
      <c r="J600" s="148">
        <v>0</v>
      </c>
      <c r="K600" s="148">
        <v>0</v>
      </c>
      <c r="L600" s="148">
        <v>0</v>
      </c>
      <c r="M600" s="512"/>
      <c r="N600" s="527" t="s">
        <v>98</v>
      </c>
      <c r="O600" s="733">
        <v>0</v>
      </c>
      <c r="P600" s="734">
        <v>0</v>
      </c>
      <c r="Q600" s="734">
        <v>2</v>
      </c>
      <c r="R600" s="734">
        <v>3</v>
      </c>
      <c r="S600" s="734">
        <v>3</v>
      </c>
      <c r="T600" s="734">
        <v>1</v>
      </c>
      <c r="U600" s="734">
        <v>0</v>
      </c>
      <c r="V600" s="734">
        <v>0</v>
      </c>
      <c r="W600" s="734">
        <v>0</v>
      </c>
      <c r="X600" s="734">
        <v>0</v>
      </c>
      <c r="Y600" s="734">
        <v>0</v>
      </c>
      <c r="Z600" s="734">
        <v>0</v>
      </c>
      <c r="AA600" s="734">
        <v>0</v>
      </c>
      <c r="AB600" s="734">
        <v>0</v>
      </c>
      <c r="AC600" s="149">
        <v>24.4</v>
      </c>
      <c r="AD600" s="149" t="s">
        <v>24</v>
      </c>
      <c r="AE600" s="148">
        <v>1</v>
      </c>
      <c r="AF600" s="149">
        <v>11.111111111111111</v>
      </c>
      <c r="AG600" s="148">
        <v>0</v>
      </c>
      <c r="AH600" s="149">
        <v>0</v>
      </c>
      <c r="AI600" s="148">
        <v>0</v>
      </c>
      <c r="AJ600" s="501">
        <v>0</v>
      </c>
    </row>
    <row r="601" spans="1:36" x14ac:dyDescent="0.2">
      <c r="A601" s="154" t="s">
        <v>99</v>
      </c>
      <c r="B601" s="500">
        <v>1</v>
      </c>
      <c r="C601" s="148">
        <v>0</v>
      </c>
      <c r="D601" s="148">
        <v>1</v>
      </c>
      <c r="E601" s="148">
        <v>0</v>
      </c>
      <c r="F601" s="148">
        <v>0</v>
      </c>
      <c r="G601" s="148">
        <v>0</v>
      </c>
      <c r="H601" s="148">
        <v>0</v>
      </c>
      <c r="I601" s="148">
        <v>0</v>
      </c>
      <c r="J601" s="148">
        <v>0</v>
      </c>
      <c r="K601" s="148">
        <v>0</v>
      </c>
      <c r="L601" s="148">
        <v>0</v>
      </c>
      <c r="M601" s="512"/>
      <c r="N601" s="527" t="s">
        <v>99</v>
      </c>
      <c r="O601" s="733">
        <v>0</v>
      </c>
      <c r="P601" s="734">
        <v>0</v>
      </c>
      <c r="Q601" s="734">
        <v>0</v>
      </c>
      <c r="R601" s="734">
        <v>1</v>
      </c>
      <c r="S601" s="734">
        <v>0</v>
      </c>
      <c r="T601" s="734">
        <v>0</v>
      </c>
      <c r="U601" s="734">
        <v>0</v>
      </c>
      <c r="V601" s="734">
        <v>0</v>
      </c>
      <c r="W601" s="734">
        <v>0</v>
      </c>
      <c r="X601" s="734">
        <v>0</v>
      </c>
      <c r="Y601" s="734">
        <v>0</v>
      </c>
      <c r="Z601" s="734">
        <v>0</v>
      </c>
      <c r="AA601" s="734">
        <v>0</v>
      </c>
      <c r="AB601" s="734">
        <v>0</v>
      </c>
      <c r="AC601" s="149">
        <v>20.399999999999999</v>
      </c>
      <c r="AD601" s="149" t="s">
        <v>24</v>
      </c>
      <c r="AE601" s="148">
        <v>0</v>
      </c>
      <c r="AF601" s="149">
        <v>0</v>
      </c>
      <c r="AG601" s="148">
        <v>0</v>
      </c>
      <c r="AH601" s="149">
        <v>0</v>
      </c>
      <c r="AI601" s="148">
        <v>0</v>
      </c>
      <c r="AJ601" s="501">
        <v>0</v>
      </c>
    </row>
    <row r="602" spans="1:36" x14ac:dyDescent="0.2">
      <c r="A602" s="154" t="s">
        <v>60</v>
      </c>
      <c r="B602" s="500">
        <v>6</v>
      </c>
      <c r="C602" s="148">
        <v>2</v>
      </c>
      <c r="D602" s="148">
        <v>3</v>
      </c>
      <c r="E602" s="148">
        <v>0</v>
      </c>
      <c r="F602" s="148">
        <v>1</v>
      </c>
      <c r="G602" s="148">
        <v>0</v>
      </c>
      <c r="H602" s="148">
        <v>0</v>
      </c>
      <c r="I602" s="148">
        <v>0</v>
      </c>
      <c r="J602" s="148">
        <v>0</v>
      </c>
      <c r="K602" s="148">
        <v>0</v>
      </c>
      <c r="L602" s="148">
        <v>0</v>
      </c>
      <c r="M602" s="512"/>
      <c r="N602" s="527" t="s">
        <v>60</v>
      </c>
      <c r="O602" s="733">
        <v>0</v>
      </c>
      <c r="P602" s="734">
        <v>1</v>
      </c>
      <c r="Q602" s="734">
        <v>1</v>
      </c>
      <c r="R602" s="734">
        <v>2</v>
      </c>
      <c r="S602" s="734">
        <v>1</v>
      </c>
      <c r="T602" s="734">
        <v>1</v>
      </c>
      <c r="U602" s="734">
        <v>0</v>
      </c>
      <c r="V602" s="734">
        <v>0</v>
      </c>
      <c r="W602" s="734">
        <v>0</v>
      </c>
      <c r="X602" s="734">
        <v>0</v>
      </c>
      <c r="Y602" s="734">
        <v>0</v>
      </c>
      <c r="Z602" s="734">
        <v>0</v>
      </c>
      <c r="AA602" s="734">
        <v>0</v>
      </c>
      <c r="AB602" s="734">
        <v>0</v>
      </c>
      <c r="AC602" s="149">
        <v>22.1</v>
      </c>
      <c r="AD602" s="149" t="s">
        <v>24</v>
      </c>
      <c r="AE602" s="148">
        <v>1</v>
      </c>
      <c r="AF602" s="149">
        <v>16.666666666666664</v>
      </c>
      <c r="AG602" s="148">
        <v>0</v>
      </c>
      <c r="AH602" s="149">
        <v>0</v>
      </c>
      <c r="AI602" s="148">
        <v>0</v>
      </c>
      <c r="AJ602" s="501">
        <v>0</v>
      </c>
    </row>
    <row r="603" spans="1:36" x14ac:dyDescent="0.2">
      <c r="A603" s="154" t="s">
        <v>100</v>
      </c>
      <c r="B603" s="500">
        <v>4</v>
      </c>
      <c r="C603" s="148">
        <v>1</v>
      </c>
      <c r="D603" s="148">
        <v>2</v>
      </c>
      <c r="E603" s="148">
        <v>0</v>
      </c>
      <c r="F603" s="148">
        <v>1</v>
      </c>
      <c r="G603" s="148">
        <v>0</v>
      </c>
      <c r="H603" s="148">
        <v>0</v>
      </c>
      <c r="I603" s="148">
        <v>0</v>
      </c>
      <c r="J603" s="148">
        <v>0</v>
      </c>
      <c r="K603" s="148">
        <v>0</v>
      </c>
      <c r="L603" s="148">
        <v>0</v>
      </c>
      <c r="M603" s="512"/>
      <c r="N603" s="527" t="s">
        <v>100</v>
      </c>
      <c r="O603" s="733">
        <v>1</v>
      </c>
      <c r="P603" s="734">
        <v>0</v>
      </c>
      <c r="Q603" s="734">
        <v>0</v>
      </c>
      <c r="R603" s="734">
        <v>1</v>
      </c>
      <c r="S603" s="734">
        <v>2</v>
      </c>
      <c r="T603" s="734">
        <v>0</v>
      </c>
      <c r="U603" s="734">
        <v>0</v>
      </c>
      <c r="V603" s="734">
        <v>0</v>
      </c>
      <c r="W603" s="734">
        <v>0</v>
      </c>
      <c r="X603" s="734">
        <v>0</v>
      </c>
      <c r="Y603" s="734">
        <v>0</v>
      </c>
      <c r="Z603" s="734">
        <v>0</v>
      </c>
      <c r="AA603" s="734">
        <v>0</v>
      </c>
      <c r="AB603" s="734">
        <v>0</v>
      </c>
      <c r="AC603" s="149">
        <v>21</v>
      </c>
      <c r="AD603" s="149" t="s">
        <v>24</v>
      </c>
      <c r="AE603" s="148">
        <v>0</v>
      </c>
      <c r="AF603" s="149">
        <v>0</v>
      </c>
      <c r="AG603" s="148">
        <v>0</v>
      </c>
      <c r="AH603" s="149">
        <v>0</v>
      </c>
      <c r="AI603" s="148">
        <v>0</v>
      </c>
      <c r="AJ603" s="501">
        <v>0</v>
      </c>
    </row>
    <row r="604" spans="1:36" x14ac:dyDescent="0.2">
      <c r="A604" s="154" t="s">
        <v>101</v>
      </c>
      <c r="B604" s="500">
        <v>7</v>
      </c>
      <c r="C604" s="148">
        <v>0</v>
      </c>
      <c r="D604" s="148">
        <v>7</v>
      </c>
      <c r="E604" s="148">
        <v>0</v>
      </c>
      <c r="F604" s="148">
        <v>0</v>
      </c>
      <c r="G604" s="148">
        <v>0</v>
      </c>
      <c r="H604" s="148">
        <v>0</v>
      </c>
      <c r="I604" s="148">
        <v>0</v>
      </c>
      <c r="J604" s="148">
        <v>0</v>
      </c>
      <c r="K604" s="148">
        <v>0</v>
      </c>
      <c r="L604" s="148">
        <v>0</v>
      </c>
      <c r="M604" s="512"/>
      <c r="N604" s="527" t="s">
        <v>101</v>
      </c>
      <c r="O604" s="733">
        <v>0</v>
      </c>
      <c r="P604" s="734">
        <v>1</v>
      </c>
      <c r="Q604" s="734">
        <v>1</v>
      </c>
      <c r="R604" s="734">
        <v>2</v>
      </c>
      <c r="S604" s="734">
        <v>3</v>
      </c>
      <c r="T604" s="734">
        <v>0</v>
      </c>
      <c r="U604" s="734">
        <v>0</v>
      </c>
      <c r="V604" s="734">
        <v>0</v>
      </c>
      <c r="W604" s="734">
        <v>0</v>
      </c>
      <c r="X604" s="734">
        <v>0</v>
      </c>
      <c r="Y604" s="734">
        <v>0</v>
      </c>
      <c r="Z604" s="734">
        <v>0</v>
      </c>
      <c r="AA604" s="734">
        <v>0</v>
      </c>
      <c r="AB604" s="734">
        <v>0</v>
      </c>
      <c r="AC604" s="149">
        <v>22.3</v>
      </c>
      <c r="AD604" s="149" t="s">
        <v>24</v>
      </c>
      <c r="AE604" s="148">
        <v>0</v>
      </c>
      <c r="AF604" s="149">
        <v>0</v>
      </c>
      <c r="AG604" s="148">
        <v>0</v>
      </c>
      <c r="AH604" s="149">
        <v>0</v>
      </c>
      <c r="AI604" s="148">
        <v>0</v>
      </c>
      <c r="AJ604" s="501">
        <v>0</v>
      </c>
    </row>
    <row r="605" spans="1:36" x14ac:dyDescent="0.2">
      <c r="A605" s="154" t="s">
        <v>102</v>
      </c>
      <c r="B605" s="500">
        <v>4</v>
      </c>
      <c r="C605" s="148">
        <v>0</v>
      </c>
      <c r="D605" s="148">
        <v>4</v>
      </c>
      <c r="E605" s="148">
        <v>0</v>
      </c>
      <c r="F605" s="148">
        <v>0</v>
      </c>
      <c r="G605" s="148">
        <v>0</v>
      </c>
      <c r="H605" s="148">
        <v>0</v>
      </c>
      <c r="I605" s="148">
        <v>0</v>
      </c>
      <c r="J605" s="148">
        <v>0</v>
      </c>
      <c r="K605" s="148">
        <v>0</v>
      </c>
      <c r="L605" s="148">
        <v>0</v>
      </c>
      <c r="M605" s="512"/>
      <c r="N605" s="527" t="s">
        <v>102</v>
      </c>
      <c r="O605" s="733">
        <v>0</v>
      </c>
      <c r="P605" s="734">
        <v>0</v>
      </c>
      <c r="Q605" s="734">
        <v>0</v>
      </c>
      <c r="R605" s="734">
        <v>1</v>
      </c>
      <c r="S605" s="734">
        <v>2</v>
      </c>
      <c r="T605" s="734">
        <v>0</v>
      </c>
      <c r="U605" s="734">
        <v>1</v>
      </c>
      <c r="V605" s="734">
        <v>0</v>
      </c>
      <c r="W605" s="734">
        <v>0</v>
      </c>
      <c r="X605" s="734">
        <v>0</v>
      </c>
      <c r="Y605" s="734">
        <v>0</v>
      </c>
      <c r="Z605" s="734">
        <v>0</v>
      </c>
      <c r="AA605" s="734">
        <v>0</v>
      </c>
      <c r="AB605" s="734">
        <v>0</v>
      </c>
      <c r="AC605" s="149">
        <v>27.9</v>
      </c>
      <c r="AD605" s="149" t="s">
        <v>24</v>
      </c>
      <c r="AE605" s="148">
        <v>1</v>
      </c>
      <c r="AF605" s="149">
        <v>25</v>
      </c>
      <c r="AG605" s="148">
        <v>1</v>
      </c>
      <c r="AH605" s="149">
        <v>25</v>
      </c>
      <c r="AI605" s="148">
        <v>0</v>
      </c>
      <c r="AJ605" s="501">
        <v>0</v>
      </c>
    </row>
    <row r="606" spans="1:36" x14ac:dyDescent="0.2">
      <c r="A606" s="154" t="s">
        <v>62</v>
      </c>
      <c r="B606" s="500">
        <v>3</v>
      </c>
      <c r="C606" s="148">
        <v>0</v>
      </c>
      <c r="D606" s="148">
        <v>3</v>
      </c>
      <c r="E606" s="148">
        <v>0</v>
      </c>
      <c r="F606" s="148">
        <v>0</v>
      </c>
      <c r="G606" s="148">
        <v>0</v>
      </c>
      <c r="H606" s="148">
        <v>0</v>
      </c>
      <c r="I606" s="148">
        <v>0</v>
      </c>
      <c r="J606" s="148">
        <v>0</v>
      </c>
      <c r="K606" s="148">
        <v>0</v>
      </c>
      <c r="L606" s="148">
        <v>0</v>
      </c>
      <c r="M606" s="512"/>
      <c r="N606" s="527" t="s">
        <v>62</v>
      </c>
      <c r="O606" s="733">
        <v>0</v>
      </c>
      <c r="P606" s="734">
        <v>0</v>
      </c>
      <c r="Q606" s="734">
        <v>0</v>
      </c>
      <c r="R606" s="734">
        <v>1</v>
      </c>
      <c r="S606" s="734">
        <v>0</v>
      </c>
      <c r="T606" s="734">
        <v>2</v>
      </c>
      <c r="U606" s="734">
        <v>0</v>
      </c>
      <c r="V606" s="734">
        <v>0</v>
      </c>
      <c r="W606" s="734">
        <v>0</v>
      </c>
      <c r="X606" s="734">
        <v>0</v>
      </c>
      <c r="Y606" s="734">
        <v>0</v>
      </c>
      <c r="Z606" s="734">
        <v>0</v>
      </c>
      <c r="AA606" s="734">
        <v>0</v>
      </c>
      <c r="AB606" s="734">
        <v>0</v>
      </c>
      <c r="AC606" s="149">
        <v>28.4</v>
      </c>
      <c r="AD606" s="149" t="s">
        <v>24</v>
      </c>
      <c r="AE606" s="148">
        <v>2</v>
      </c>
      <c r="AF606" s="149">
        <v>66.666666666666657</v>
      </c>
      <c r="AG606" s="148">
        <v>0</v>
      </c>
      <c r="AH606" s="149">
        <v>0</v>
      </c>
      <c r="AI606" s="148">
        <v>0</v>
      </c>
      <c r="AJ606" s="501">
        <v>0</v>
      </c>
    </row>
    <row r="607" spans="1:36" x14ac:dyDescent="0.2">
      <c r="A607" s="154" t="s">
        <v>103</v>
      </c>
      <c r="B607" s="500">
        <v>5</v>
      </c>
      <c r="C607" s="148">
        <v>1</v>
      </c>
      <c r="D607" s="148">
        <v>3</v>
      </c>
      <c r="E607" s="148">
        <v>0</v>
      </c>
      <c r="F607" s="148">
        <v>1</v>
      </c>
      <c r="G607" s="148">
        <v>0</v>
      </c>
      <c r="H607" s="148">
        <v>0</v>
      </c>
      <c r="I607" s="148">
        <v>0</v>
      </c>
      <c r="J607" s="148">
        <v>0</v>
      </c>
      <c r="K607" s="148">
        <v>0</v>
      </c>
      <c r="L607" s="148">
        <v>0</v>
      </c>
      <c r="M607" s="512"/>
      <c r="N607" s="527" t="s">
        <v>103</v>
      </c>
      <c r="O607" s="733">
        <v>0</v>
      </c>
      <c r="P607" s="734">
        <v>3</v>
      </c>
      <c r="Q607" s="734">
        <v>0</v>
      </c>
      <c r="R607" s="734">
        <v>1</v>
      </c>
      <c r="S607" s="734">
        <v>1</v>
      </c>
      <c r="T607" s="734">
        <v>0</v>
      </c>
      <c r="U607" s="734">
        <v>0</v>
      </c>
      <c r="V607" s="734">
        <v>0</v>
      </c>
      <c r="W607" s="734">
        <v>0</v>
      </c>
      <c r="X607" s="734">
        <v>0</v>
      </c>
      <c r="Y607" s="734">
        <v>0</v>
      </c>
      <c r="Z607" s="734">
        <v>0</v>
      </c>
      <c r="AA607" s="734">
        <v>0</v>
      </c>
      <c r="AB607" s="734">
        <v>0</v>
      </c>
      <c r="AC607" s="149">
        <v>17.8</v>
      </c>
      <c r="AD607" s="149" t="s">
        <v>24</v>
      </c>
      <c r="AE607" s="148">
        <v>0</v>
      </c>
      <c r="AF607" s="149">
        <v>0</v>
      </c>
      <c r="AG607" s="148">
        <v>0</v>
      </c>
      <c r="AH607" s="149">
        <v>0</v>
      </c>
      <c r="AI607" s="148">
        <v>0</v>
      </c>
      <c r="AJ607" s="501">
        <v>0</v>
      </c>
    </row>
    <row r="608" spans="1:36" x14ac:dyDescent="0.2">
      <c r="A608" s="154" t="s">
        <v>104</v>
      </c>
      <c r="B608" s="500">
        <v>4</v>
      </c>
      <c r="C608" s="148">
        <v>2</v>
      </c>
      <c r="D608" s="148">
        <v>1</v>
      </c>
      <c r="E608" s="148">
        <v>0</v>
      </c>
      <c r="F608" s="148">
        <v>0</v>
      </c>
      <c r="G608" s="148">
        <v>0</v>
      </c>
      <c r="H608" s="148">
        <v>1</v>
      </c>
      <c r="I608" s="148">
        <v>0</v>
      </c>
      <c r="J608" s="148">
        <v>0</v>
      </c>
      <c r="K608" s="148">
        <v>0</v>
      </c>
      <c r="L608" s="148">
        <v>0</v>
      </c>
      <c r="M608" s="512"/>
      <c r="N608" s="527" t="s">
        <v>104</v>
      </c>
      <c r="O608" s="733">
        <v>0</v>
      </c>
      <c r="P608" s="734">
        <v>1</v>
      </c>
      <c r="Q608" s="734">
        <v>2</v>
      </c>
      <c r="R608" s="734">
        <v>1</v>
      </c>
      <c r="S608" s="734">
        <v>0</v>
      </c>
      <c r="T608" s="734">
        <v>0</v>
      </c>
      <c r="U608" s="734">
        <v>0</v>
      </c>
      <c r="V608" s="734">
        <v>0</v>
      </c>
      <c r="W608" s="734">
        <v>0</v>
      </c>
      <c r="X608" s="734">
        <v>0</v>
      </c>
      <c r="Y608" s="734">
        <v>0</v>
      </c>
      <c r="Z608" s="734">
        <v>0</v>
      </c>
      <c r="AA608" s="734">
        <v>0</v>
      </c>
      <c r="AB608" s="734">
        <v>0</v>
      </c>
      <c r="AC608" s="149">
        <v>17.100000000000001</v>
      </c>
      <c r="AD608" s="149" t="s">
        <v>24</v>
      </c>
      <c r="AE608" s="148">
        <v>0</v>
      </c>
      <c r="AF608" s="149">
        <v>0</v>
      </c>
      <c r="AG608" s="148">
        <v>0</v>
      </c>
      <c r="AH608" s="149">
        <v>0</v>
      </c>
      <c r="AI608" s="148">
        <v>0</v>
      </c>
      <c r="AJ608" s="501">
        <v>0</v>
      </c>
    </row>
    <row r="609" spans="1:36" x14ac:dyDescent="0.2">
      <c r="A609" s="154" t="s">
        <v>105</v>
      </c>
      <c r="B609" s="500">
        <v>6</v>
      </c>
      <c r="C609" s="148">
        <v>2</v>
      </c>
      <c r="D609" s="148">
        <v>4</v>
      </c>
      <c r="E609" s="148">
        <v>0</v>
      </c>
      <c r="F609" s="148">
        <v>0</v>
      </c>
      <c r="G609" s="148">
        <v>0</v>
      </c>
      <c r="H609" s="148">
        <v>0</v>
      </c>
      <c r="I609" s="148">
        <v>0</v>
      </c>
      <c r="J609" s="148">
        <v>0</v>
      </c>
      <c r="K609" s="148">
        <v>0</v>
      </c>
      <c r="L609" s="148">
        <v>0</v>
      </c>
      <c r="M609" s="512"/>
      <c r="N609" s="527" t="s">
        <v>105</v>
      </c>
      <c r="O609" s="733">
        <v>0</v>
      </c>
      <c r="P609" s="734">
        <v>1</v>
      </c>
      <c r="Q609" s="734">
        <v>3</v>
      </c>
      <c r="R609" s="734">
        <v>2</v>
      </c>
      <c r="S609" s="734">
        <v>0</v>
      </c>
      <c r="T609" s="734">
        <v>0</v>
      </c>
      <c r="U609" s="734">
        <v>0</v>
      </c>
      <c r="V609" s="734">
        <v>0</v>
      </c>
      <c r="W609" s="734">
        <v>0</v>
      </c>
      <c r="X609" s="734">
        <v>0</v>
      </c>
      <c r="Y609" s="734">
        <v>0</v>
      </c>
      <c r="Z609" s="734">
        <v>0</v>
      </c>
      <c r="AA609" s="734">
        <v>0</v>
      </c>
      <c r="AB609" s="734">
        <v>0</v>
      </c>
      <c r="AC609" s="149">
        <v>18.399999999999999</v>
      </c>
      <c r="AD609" s="149" t="s">
        <v>24</v>
      </c>
      <c r="AE609" s="148">
        <v>0</v>
      </c>
      <c r="AF609" s="149">
        <v>0</v>
      </c>
      <c r="AG609" s="148">
        <v>0</v>
      </c>
      <c r="AH609" s="149">
        <v>0</v>
      </c>
      <c r="AI609" s="148">
        <v>0</v>
      </c>
      <c r="AJ609" s="501">
        <v>0</v>
      </c>
    </row>
    <row r="610" spans="1:36" x14ac:dyDescent="0.2">
      <c r="A610" s="154" t="s">
        <v>64</v>
      </c>
      <c r="B610" s="500">
        <v>3</v>
      </c>
      <c r="C610" s="148">
        <v>0</v>
      </c>
      <c r="D610" s="148">
        <v>3</v>
      </c>
      <c r="E610" s="148">
        <v>0</v>
      </c>
      <c r="F610" s="148">
        <v>0</v>
      </c>
      <c r="G610" s="148">
        <v>0</v>
      </c>
      <c r="H610" s="148">
        <v>0</v>
      </c>
      <c r="I610" s="148">
        <v>0</v>
      </c>
      <c r="J610" s="148">
        <v>0</v>
      </c>
      <c r="K610" s="148">
        <v>0</v>
      </c>
      <c r="L610" s="148">
        <v>0</v>
      </c>
      <c r="M610" s="512"/>
      <c r="N610" s="527" t="s">
        <v>64</v>
      </c>
      <c r="O610" s="733">
        <v>0</v>
      </c>
      <c r="P610" s="734">
        <v>0</v>
      </c>
      <c r="Q610" s="734">
        <v>1</v>
      </c>
      <c r="R610" s="734">
        <v>1</v>
      </c>
      <c r="S610" s="734">
        <v>0</v>
      </c>
      <c r="T610" s="734">
        <v>0</v>
      </c>
      <c r="U610" s="734">
        <v>1</v>
      </c>
      <c r="V610" s="734">
        <v>0</v>
      </c>
      <c r="W610" s="734">
        <v>0</v>
      </c>
      <c r="X610" s="734">
        <v>0</v>
      </c>
      <c r="Y610" s="734">
        <v>0</v>
      </c>
      <c r="Z610" s="734">
        <v>0</v>
      </c>
      <c r="AA610" s="734">
        <v>0</v>
      </c>
      <c r="AB610" s="734">
        <v>0</v>
      </c>
      <c r="AC610" s="149">
        <v>25.3</v>
      </c>
      <c r="AD610" s="149" t="s">
        <v>24</v>
      </c>
      <c r="AE610" s="148">
        <v>1</v>
      </c>
      <c r="AF610" s="149">
        <v>33.333333333333329</v>
      </c>
      <c r="AG610" s="148">
        <v>1</v>
      </c>
      <c r="AH610" s="149">
        <v>33.333333333333329</v>
      </c>
      <c r="AI610" s="148">
        <v>0</v>
      </c>
      <c r="AJ610" s="501">
        <v>0</v>
      </c>
    </row>
    <row r="611" spans="1:36" x14ac:dyDescent="0.2">
      <c r="A611" s="154" t="s">
        <v>106</v>
      </c>
      <c r="B611" s="500">
        <v>5</v>
      </c>
      <c r="C611" s="148">
        <v>0</v>
      </c>
      <c r="D611" s="148">
        <v>5</v>
      </c>
      <c r="E611" s="148">
        <v>0</v>
      </c>
      <c r="F611" s="148">
        <v>0</v>
      </c>
      <c r="G611" s="148">
        <v>0</v>
      </c>
      <c r="H611" s="148">
        <v>0</v>
      </c>
      <c r="I611" s="148">
        <v>0</v>
      </c>
      <c r="J611" s="148">
        <v>0</v>
      </c>
      <c r="K611" s="148">
        <v>0</v>
      </c>
      <c r="L611" s="148">
        <v>0</v>
      </c>
      <c r="M611" s="512"/>
      <c r="N611" s="527" t="s">
        <v>106</v>
      </c>
      <c r="O611" s="733">
        <v>0</v>
      </c>
      <c r="P611" s="734">
        <v>0</v>
      </c>
      <c r="Q611" s="734">
        <v>0</v>
      </c>
      <c r="R611" s="734">
        <v>2</v>
      </c>
      <c r="S611" s="734">
        <v>2</v>
      </c>
      <c r="T611" s="734">
        <v>1</v>
      </c>
      <c r="U611" s="734">
        <v>0</v>
      </c>
      <c r="V611" s="734">
        <v>0</v>
      </c>
      <c r="W611" s="734">
        <v>0</v>
      </c>
      <c r="X611" s="734">
        <v>0</v>
      </c>
      <c r="Y611" s="734">
        <v>0</v>
      </c>
      <c r="Z611" s="734">
        <v>0</v>
      </c>
      <c r="AA611" s="734">
        <v>0</v>
      </c>
      <c r="AB611" s="734">
        <v>0</v>
      </c>
      <c r="AC611" s="149">
        <v>26.8</v>
      </c>
      <c r="AD611" s="149" t="s">
        <v>24</v>
      </c>
      <c r="AE611" s="148">
        <v>1</v>
      </c>
      <c r="AF611" s="149">
        <v>20</v>
      </c>
      <c r="AG611" s="148">
        <v>0</v>
      </c>
      <c r="AH611" s="149">
        <v>0</v>
      </c>
      <c r="AI611" s="148">
        <v>0</v>
      </c>
      <c r="AJ611" s="501">
        <v>0</v>
      </c>
    </row>
    <row r="612" spans="1:36" x14ac:dyDescent="0.2">
      <c r="A612" s="154" t="s">
        <v>107</v>
      </c>
      <c r="B612" s="500">
        <v>3</v>
      </c>
      <c r="C612" s="148">
        <v>0</v>
      </c>
      <c r="D612" s="148">
        <v>2</v>
      </c>
      <c r="E612" s="148">
        <v>0</v>
      </c>
      <c r="F612" s="148">
        <v>1</v>
      </c>
      <c r="G612" s="148">
        <v>0</v>
      </c>
      <c r="H612" s="148">
        <v>0</v>
      </c>
      <c r="I612" s="148">
        <v>0</v>
      </c>
      <c r="J612" s="148">
        <v>0</v>
      </c>
      <c r="K612" s="148">
        <v>0</v>
      </c>
      <c r="L612" s="148">
        <v>0</v>
      </c>
      <c r="M612" s="512"/>
      <c r="N612" s="527" t="s">
        <v>107</v>
      </c>
      <c r="O612" s="733">
        <v>0</v>
      </c>
      <c r="P612" s="734">
        <v>0</v>
      </c>
      <c r="Q612" s="734">
        <v>1</v>
      </c>
      <c r="R612" s="734">
        <v>1</v>
      </c>
      <c r="S612" s="734">
        <v>1</v>
      </c>
      <c r="T612" s="734">
        <v>0</v>
      </c>
      <c r="U612" s="734">
        <v>0</v>
      </c>
      <c r="V612" s="734">
        <v>0</v>
      </c>
      <c r="W612" s="734">
        <v>0</v>
      </c>
      <c r="X612" s="734">
        <v>0</v>
      </c>
      <c r="Y612" s="734">
        <v>0</v>
      </c>
      <c r="Z612" s="734">
        <v>0</v>
      </c>
      <c r="AA612" s="734">
        <v>0</v>
      </c>
      <c r="AB612" s="734">
        <v>0</v>
      </c>
      <c r="AC612" s="149">
        <v>21.5</v>
      </c>
      <c r="AD612" s="149" t="s">
        <v>24</v>
      </c>
      <c r="AE612" s="148">
        <v>0</v>
      </c>
      <c r="AF612" s="149">
        <v>0</v>
      </c>
      <c r="AG612" s="148">
        <v>0</v>
      </c>
      <c r="AH612" s="149">
        <v>0</v>
      </c>
      <c r="AI612" s="148">
        <v>0</v>
      </c>
      <c r="AJ612" s="501">
        <v>0</v>
      </c>
    </row>
    <row r="613" spans="1:36" x14ac:dyDescent="0.2">
      <c r="A613" s="154" t="s">
        <v>108</v>
      </c>
      <c r="B613" s="500">
        <v>5</v>
      </c>
      <c r="C613" s="148">
        <v>0</v>
      </c>
      <c r="D613" s="148">
        <v>5</v>
      </c>
      <c r="E613" s="148">
        <v>0</v>
      </c>
      <c r="F613" s="148">
        <v>0</v>
      </c>
      <c r="G613" s="148">
        <v>0</v>
      </c>
      <c r="H613" s="148">
        <v>0</v>
      </c>
      <c r="I613" s="148">
        <v>0</v>
      </c>
      <c r="J613" s="148">
        <v>0</v>
      </c>
      <c r="K613" s="148">
        <v>0</v>
      </c>
      <c r="L613" s="148">
        <v>0</v>
      </c>
      <c r="M613" s="512"/>
      <c r="N613" s="527" t="s">
        <v>108</v>
      </c>
      <c r="O613" s="733">
        <v>0</v>
      </c>
      <c r="P613" s="734">
        <v>0</v>
      </c>
      <c r="Q613" s="734">
        <v>0</v>
      </c>
      <c r="R613" s="734">
        <v>2</v>
      </c>
      <c r="S613" s="734">
        <v>2</v>
      </c>
      <c r="T613" s="734">
        <v>1</v>
      </c>
      <c r="U613" s="734">
        <v>0</v>
      </c>
      <c r="V613" s="734">
        <v>0</v>
      </c>
      <c r="W613" s="734">
        <v>0</v>
      </c>
      <c r="X613" s="734">
        <v>0</v>
      </c>
      <c r="Y613" s="734">
        <v>0</v>
      </c>
      <c r="Z613" s="734">
        <v>0</v>
      </c>
      <c r="AA613" s="734">
        <v>0</v>
      </c>
      <c r="AB613" s="734">
        <v>0</v>
      </c>
      <c r="AC613" s="149">
        <v>25.7</v>
      </c>
      <c r="AD613" s="149" t="s">
        <v>24</v>
      </c>
      <c r="AE613" s="148">
        <v>1</v>
      </c>
      <c r="AF613" s="149">
        <v>20</v>
      </c>
      <c r="AG613" s="148">
        <v>0</v>
      </c>
      <c r="AH613" s="149">
        <v>0</v>
      </c>
      <c r="AI613" s="148">
        <v>0</v>
      </c>
      <c r="AJ613" s="501">
        <v>0</v>
      </c>
    </row>
    <row r="614" spans="1:36" x14ac:dyDescent="0.2">
      <c r="A614" s="154" t="s">
        <v>65</v>
      </c>
      <c r="B614" s="504">
        <v>5</v>
      </c>
      <c r="C614" s="150">
        <v>0</v>
      </c>
      <c r="D614" s="150">
        <v>4</v>
      </c>
      <c r="E614" s="150">
        <v>0</v>
      </c>
      <c r="F614" s="150">
        <v>1</v>
      </c>
      <c r="G614" s="150">
        <v>0</v>
      </c>
      <c r="H614" s="150">
        <v>0</v>
      </c>
      <c r="I614" s="150">
        <v>0</v>
      </c>
      <c r="J614" s="150">
        <v>0</v>
      </c>
      <c r="K614" s="150">
        <v>0</v>
      </c>
      <c r="L614" s="150">
        <v>0</v>
      </c>
      <c r="M614" s="514"/>
      <c r="N614" s="527" t="s">
        <v>65</v>
      </c>
      <c r="O614" s="733">
        <v>0</v>
      </c>
      <c r="P614" s="734">
        <v>0</v>
      </c>
      <c r="Q614" s="734">
        <v>1</v>
      </c>
      <c r="R614" s="734">
        <v>3</v>
      </c>
      <c r="S614" s="734">
        <v>0</v>
      </c>
      <c r="T614" s="734">
        <v>0</v>
      </c>
      <c r="U614" s="734">
        <v>1</v>
      </c>
      <c r="V614" s="734">
        <v>0</v>
      </c>
      <c r="W614" s="734">
        <v>0</v>
      </c>
      <c r="X614" s="734">
        <v>0</v>
      </c>
      <c r="Y614" s="734">
        <v>0</v>
      </c>
      <c r="Z614" s="734">
        <v>0</v>
      </c>
      <c r="AA614" s="734">
        <v>0</v>
      </c>
      <c r="AB614" s="734">
        <v>0</v>
      </c>
      <c r="AC614" s="151">
        <v>25</v>
      </c>
      <c r="AD614" s="151" t="s">
        <v>24</v>
      </c>
      <c r="AE614" s="150">
        <v>1</v>
      </c>
      <c r="AF614" s="151">
        <v>20</v>
      </c>
      <c r="AG614" s="150">
        <v>1</v>
      </c>
      <c r="AH614" s="151">
        <v>20</v>
      </c>
      <c r="AI614" s="150">
        <v>0</v>
      </c>
      <c r="AJ614" s="505">
        <v>0</v>
      </c>
    </row>
    <row r="615" spans="1:36" x14ac:dyDescent="0.2">
      <c r="A615" s="154" t="s">
        <v>109</v>
      </c>
      <c r="B615" s="500">
        <v>10</v>
      </c>
      <c r="C615" s="148">
        <v>0</v>
      </c>
      <c r="D615" s="148">
        <v>10</v>
      </c>
      <c r="E615" s="148">
        <v>0</v>
      </c>
      <c r="F615" s="148">
        <v>0</v>
      </c>
      <c r="G615" s="148">
        <v>0</v>
      </c>
      <c r="H615" s="148">
        <v>0</v>
      </c>
      <c r="I615" s="148">
        <v>0</v>
      </c>
      <c r="J615" s="148">
        <v>0</v>
      </c>
      <c r="K615" s="148">
        <v>0</v>
      </c>
      <c r="L615" s="148">
        <v>0</v>
      </c>
      <c r="M615" s="512"/>
      <c r="N615" s="527" t="s">
        <v>109</v>
      </c>
      <c r="O615" s="733">
        <v>0</v>
      </c>
      <c r="P615" s="734">
        <v>0</v>
      </c>
      <c r="Q615" s="734">
        <v>1</v>
      </c>
      <c r="R615" s="734">
        <v>5</v>
      </c>
      <c r="S615" s="734">
        <v>4</v>
      </c>
      <c r="T615" s="734">
        <v>0</v>
      </c>
      <c r="U615" s="734">
        <v>0</v>
      </c>
      <c r="V615" s="734">
        <v>0</v>
      </c>
      <c r="W615" s="734">
        <v>0</v>
      </c>
      <c r="X615" s="734">
        <v>0</v>
      </c>
      <c r="Y615" s="734">
        <v>0</v>
      </c>
      <c r="Z615" s="734">
        <v>0</v>
      </c>
      <c r="AA615" s="734">
        <v>0</v>
      </c>
      <c r="AB615" s="734">
        <v>0</v>
      </c>
      <c r="AC615" s="149">
        <v>24</v>
      </c>
      <c r="AD615" s="149" t="s">
        <v>24</v>
      </c>
      <c r="AE615" s="148">
        <v>0</v>
      </c>
      <c r="AF615" s="149">
        <v>0</v>
      </c>
      <c r="AG615" s="148">
        <v>0</v>
      </c>
      <c r="AH615" s="149">
        <v>0</v>
      </c>
      <c r="AI615" s="148">
        <v>0</v>
      </c>
      <c r="AJ615" s="501">
        <v>0</v>
      </c>
    </row>
    <row r="616" spans="1:36" x14ac:dyDescent="0.2">
      <c r="A616" s="154" t="s">
        <v>110</v>
      </c>
      <c r="B616" s="500">
        <v>4</v>
      </c>
      <c r="C616" s="148">
        <v>0</v>
      </c>
      <c r="D616" s="148">
        <v>4</v>
      </c>
      <c r="E616" s="148">
        <v>0</v>
      </c>
      <c r="F616" s="148">
        <v>0</v>
      </c>
      <c r="G616" s="148">
        <v>0</v>
      </c>
      <c r="H616" s="148">
        <v>0</v>
      </c>
      <c r="I616" s="148">
        <v>0</v>
      </c>
      <c r="J616" s="148">
        <v>0</v>
      </c>
      <c r="K616" s="148">
        <v>0</v>
      </c>
      <c r="L616" s="148">
        <v>0</v>
      </c>
      <c r="M616" s="512"/>
      <c r="N616" s="527" t="s">
        <v>110</v>
      </c>
      <c r="O616" s="733">
        <v>0</v>
      </c>
      <c r="P616" s="734">
        <v>0</v>
      </c>
      <c r="Q616" s="734">
        <v>0</v>
      </c>
      <c r="R616" s="734">
        <v>2</v>
      </c>
      <c r="S616" s="734">
        <v>1</v>
      </c>
      <c r="T616" s="734">
        <v>1</v>
      </c>
      <c r="U616" s="734">
        <v>0</v>
      </c>
      <c r="V616" s="734">
        <v>0</v>
      </c>
      <c r="W616" s="734">
        <v>0</v>
      </c>
      <c r="X616" s="734">
        <v>0</v>
      </c>
      <c r="Y616" s="734">
        <v>0</v>
      </c>
      <c r="Z616" s="734">
        <v>0</v>
      </c>
      <c r="AA616" s="734">
        <v>0</v>
      </c>
      <c r="AB616" s="734">
        <v>0</v>
      </c>
      <c r="AC616" s="149">
        <v>26.3</v>
      </c>
      <c r="AD616" s="149" t="s">
        <v>24</v>
      </c>
      <c r="AE616" s="148">
        <v>1</v>
      </c>
      <c r="AF616" s="149">
        <v>25</v>
      </c>
      <c r="AG616" s="148">
        <v>0</v>
      </c>
      <c r="AH616" s="149">
        <v>0</v>
      </c>
      <c r="AI616" s="148">
        <v>0</v>
      </c>
      <c r="AJ616" s="501">
        <v>0</v>
      </c>
    </row>
    <row r="617" spans="1:36" x14ac:dyDescent="0.2">
      <c r="A617" s="154" t="s">
        <v>111</v>
      </c>
      <c r="B617" s="500">
        <v>1</v>
      </c>
      <c r="C617" s="148">
        <v>0</v>
      </c>
      <c r="D617" s="148">
        <v>1</v>
      </c>
      <c r="E617" s="148">
        <v>0</v>
      </c>
      <c r="F617" s="148">
        <v>0</v>
      </c>
      <c r="G617" s="148">
        <v>0</v>
      </c>
      <c r="H617" s="148">
        <v>0</v>
      </c>
      <c r="I617" s="148">
        <v>0</v>
      </c>
      <c r="J617" s="148">
        <v>0</v>
      </c>
      <c r="K617" s="148">
        <v>0</v>
      </c>
      <c r="L617" s="148">
        <v>0</v>
      </c>
      <c r="M617" s="512"/>
      <c r="N617" s="527" t="s">
        <v>111</v>
      </c>
      <c r="O617" s="733">
        <v>0</v>
      </c>
      <c r="P617" s="734">
        <v>0</v>
      </c>
      <c r="Q617" s="734">
        <v>0</v>
      </c>
      <c r="R617" s="734">
        <v>1</v>
      </c>
      <c r="S617" s="734">
        <v>0</v>
      </c>
      <c r="T617" s="734">
        <v>0</v>
      </c>
      <c r="U617" s="734">
        <v>0</v>
      </c>
      <c r="V617" s="734">
        <v>0</v>
      </c>
      <c r="W617" s="734">
        <v>0</v>
      </c>
      <c r="X617" s="734">
        <v>0</v>
      </c>
      <c r="Y617" s="734">
        <v>0</v>
      </c>
      <c r="Z617" s="734">
        <v>0</v>
      </c>
      <c r="AA617" s="734">
        <v>0</v>
      </c>
      <c r="AB617" s="734">
        <v>0</v>
      </c>
      <c r="AC617" s="149">
        <v>23.3</v>
      </c>
      <c r="AD617" s="149" t="s">
        <v>24</v>
      </c>
      <c r="AE617" s="148">
        <v>0</v>
      </c>
      <c r="AF617" s="149">
        <v>0</v>
      </c>
      <c r="AG617" s="148">
        <v>0</v>
      </c>
      <c r="AH617" s="149">
        <v>0</v>
      </c>
      <c r="AI617" s="148">
        <v>0</v>
      </c>
      <c r="AJ617" s="501">
        <v>0</v>
      </c>
    </row>
    <row r="618" spans="1:36" x14ac:dyDescent="0.2">
      <c r="A618" s="154" t="s">
        <v>67</v>
      </c>
      <c r="B618" s="500">
        <v>4</v>
      </c>
      <c r="C618" s="148">
        <v>0</v>
      </c>
      <c r="D618" s="148">
        <v>4</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3</v>
      </c>
      <c r="T618" s="734">
        <v>1</v>
      </c>
      <c r="U618" s="734">
        <v>0</v>
      </c>
      <c r="V618" s="734">
        <v>0</v>
      </c>
      <c r="W618" s="734">
        <v>0</v>
      </c>
      <c r="X618" s="734">
        <v>0</v>
      </c>
      <c r="Y618" s="734">
        <v>0</v>
      </c>
      <c r="Z618" s="734">
        <v>0</v>
      </c>
      <c r="AA618" s="734">
        <v>0</v>
      </c>
      <c r="AB618" s="734">
        <v>0</v>
      </c>
      <c r="AC618" s="149">
        <v>28.1</v>
      </c>
      <c r="AD618" s="149" t="s">
        <v>24</v>
      </c>
      <c r="AE618" s="148">
        <v>1</v>
      </c>
      <c r="AF618" s="149">
        <v>25</v>
      </c>
      <c r="AG618" s="148">
        <v>0</v>
      </c>
      <c r="AH618" s="149">
        <v>0</v>
      </c>
      <c r="AI618" s="148">
        <v>0</v>
      </c>
      <c r="AJ618" s="501">
        <v>0</v>
      </c>
    </row>
    <row r="619" spans="1:36" x14ac:dyDescent="0.2">
      <c r="A619" s="154" t="s">
        <v>112</v>
      </c>
      <c r="B619" s="500">
        <v>4</v>
      </c>
      <c r="C619" s="148">
        <v>0</v>
      </c>
      <c r="D619" s="148">
        <v>4</v>
      </c>
      <c r="E619" s="148">
        <v>0</v>
      </c>
      <c r="F619" s="148">
        <v>0</v>
      </c>
      <c r="G619" s="148">
        <v>0</v>
      </c>
      <c r="H619" s="148">
        <v>0</v>
      </c>
      <c r="I619" s="148">
        <v>0</v>
      </c>
      <c r="J619" s="148">
        <v>0</v>
      </c>
      <c r="K619" s="148">
        <v>0</v>
      </c>
      <c r="L619" s="148">
        <v>0</v>
      </c>
      <c r="M619" s="512"/>
      <c r="N619" s="527" t="s">
        <v>112</v>
      </c>
      <c r="O619" s="733">
        <v>0</v>
      </c>
      <c r="P619" s="734">
        <v>0</v>
      </c>
      <c r="Q619" s="734">
        <v>0</v>
      </c>
      <c r="R619" s="734">
        <v>1</v>
      </c>
      <c r="S619" s="734">
        <v>3</v>
      </c>
      <c r="T619" s="734">
        <v>0</v>
      </c>
      <c r="U619" s="734">
        <v>0</v>
      </c>
      <c r="V619" s="734">
        <v>0</v>
      </c>
      <c r="W619" s="734">
        <v>0</v>
      </c>
      <c r="X619" s="734">
        <v>0</v>
      </c>
      <c r="Y619" s="734">
        <v>0</v>
      </c>
      <c r="Z619" s="734">
        <v>0</v>
      </c>
      <c r="AA619" s="734">
        <v>0</v>
      </c>
      <c r="AB619" s="734">
        <v>0</v>
      </c>
      <c r="AC619" s="149">
        <v>25.9</v>
      </c>
      <c r="AD619" s="149" t="s">
        <v>24</v>
      </c>
      <c r="AE619" s="148">
        <v>0</v>
      </c>
      <c r="AF619" s="149">
        <v>0</v>
      </c>
      <c r="AG619" s="148">
        <v>0</v>
      </c>
      <c r="AH619" s="149">
        <v>0</v>
      </c>
      <c r="AI619" s="148">
        <v>0</v>
      </c>
      <c r="AJ619" s="501">
        <v>0</v>
      </c>
    </row>
    <row r="620" spans="1:36" x14ac:dyDescent="0.2">
      <c r="A620" s="154" t="s">
        <v>113</v>
      </c>
      <c r="B620" s="500">
        <v>4</v>
      </c>
      <c r="C620" s="148">
        <v>0</v>
      </c>
      <c r="D620" s="148">
        <v>4</v>
      </c>
      <c r="E620" s="148">
        <v>0</v>
      </c>
      <c r="F620" s="148">
        <v>0</v>
      </c>
      <c r="G620" s="148">
        <v>0</v>
      </c>
      <c r="H620" s="148">
        <v>0</v>
      </c>
      <c r="I620" s="148">
        <v>0</v>
      </c>
      <c r="J620" s="148">
        <v>0</v>
      </c>
      <c r="K620" s="148">
        <v>0</v>
      </c>
      <c r="L620" s="148">
        <v>0</v>
      </c>
      <c r="M620" s="512"/>
      <c r="N620" s="527" t="s">
        <v>113</v>
      </c>
      <c r="O620" s="733">
        <v>0</v>
      </c>
      <c r="P620" s="734">
        <v>0</v>
      </c>
      <c r="Q620" s="734">
        <v>0</v>
      </c>
      <c r="R620" s="734">
        <v>1</v>
      </c>
      <c r="S620" s="734">
        <v>2</v>
      </c>
      <c r="T620" s="734">
        <v>1</v>
      </c>
      <c r="U620" s="734">
        <v>0</v>
      </c>
      <c r="V620" s="734">
        <v>0</v>
      </c>
      <c r="W620" s="734">
        <v>0</v>
      </c>
      <c r="X620" s="734">
        <v>0</v>
      </c>
      <c r="Y620" s="734">
        <v>0</v>
      </c>
      <c r="Z620" s="734">
        <v>0</v>
      </c>
      <c r="AA620" s="734">
        <v>0</v>
      </c>
      <c r="AB620" s="734">
        <v>0</v>
      </c>
      <c r="AC620" s="149">
        <v>28.2</v>
      </c>
      <c r="AD620" s="149" t="s">
        <v>24</v>
      </c>
      <c r="AE620" s="148">
        <v>1</v>
      </c>
      <c r="AF620" s="149">
        <v>25</v>
      </c>
      <c r="AG620" s="148">
        <v>0</v>
      </c>
      <c r="AH620" s="149">
        <v>0</v>
      </c>
      <c r="AI620" s="148">
        <v>0</v>
      </c>
      <c r="AJ620" s="501">
        <v>0</v>
      </c>
    </row>
    <row r="621" spans="1:36" x14ac:dyDescent="0.2">
      <c r="A621" s="154" t="s">
        <v>114</v>
      </c>
      <c r="B621" s="500">
        <v>3</v>
      </c>
      <c r="C621" s="148">
        <v>0</v>
      </c>
      <c r="D621" s="148">
        <v>3</v>
      </c>
      <c r="E621" s="148">
        <v>0</v>
      </c>
      <c r="F621" s="148">
        <v>0</v>
      </c>
      <c r="G621" s="148">
        <v>0</v>
      </c>
      <c r="H621" s="148">
        <v>0</v>
      </c>
      <c r="I621" s="148">
        <v>0</v>
      </c>
      <c r="J621" s="148">
        <v>0</v>
      </c>
      <c r="K621" s="148">
        <v>0</v>
      </c>
      <c r="L621" s="148">
        <v>0</v>
      </c>
      <c r="M621" s="512"/>
      <c r="N621" s="527" t="s">
        <v>114</v>
      </c>
      <c r="O621" s="733">
        <v>0</v>
      </c>
      <c r="P621" s="734">
        <v>0</v>
      </c>
      <c r="Q621" s="734">
        <v>2</v>
      </c>
      <c r="R621" s="734">
        <v>1</v>
      </c>
      <c r="S621" s="734">
        <v>0</v>
      </c>
      <c r="T621" s="734">
        <v>0</v>
      </c>
      <c r="U621" s="734">
        <v>0</v>
      </c>
      <c r="V621" s="734">
        <v>0</v>
      </c>
      <c r="W621" s="734">
        <v>0</v>
      </c>
      <c r="X621" s="734">
        <v>0</v>
      </c>
      <c r="Y621" s="734">
        <v>0</v>
      </c>
      <c r="Z621" s="734">
        <v>0</v>
      </c>
      <c r="AA621" s="734">
        <v>0</v>
      </c>
      <c r="AB621" s="734">
        <v>0</v>
      </c>
      <c r="AC621" s="149">
        <v>19.899999999999999</v>
      </c>
      <c r="AD621" s="149" t="s">
        <v>24</v>
      </c>
      <c r="AE621" s="148">
        <v>0</v>
      </c>
      <c r="AF621" s="149">
        <v>0</v>
      </c>
      <c r="AG621" s="148">
        <v>0</v>
      </c>
      <c r="AH621" s="149">
        <v>0</v>
      </c>
      <c r="AI621" s="148">
        <v>0</v>
      </c>
      <c r="AJ621" s="501">
        <v>0</v>
      </c>
    </row>
    <row r="622" spans="1:36" x14ac:dyDescent="0.2">
      <c r="A622" s="154" t="s">
        <v>69</v>
      </c>
      <c r="B622" s="504">
        <v>1</v>
      </c>
      <c r="C622" s="150">
        <v>0</v>
      </c>
      <c r="D622" s="150">
        <v>1</v>
      </c>
      <c r="E622" s="150">
        <v>0</v>
      </c>
      <c r="F622" s="150">
        <v>0</v>
      </c>
      <c r="G622" s="150">
        <v>0</v>
      </c>
      <c r="H622" s="150">
        <v>0</v>
      </c>
      <c r="I622" s="150">
        <v>0</v>
      </c>
      <c r="J622" s="150">
        <v>0</v>
      </c>
      <c r="K622" s="150">
        <v>0</v>
      </c>
      <c r="L622" s="150">
        <v>0</v>
      </c>
      <c r="M622" s="514"/>
      <c r="N622" s="527" t="s">
        <v>69</v>
      </c>
      <c r="O622" s="733">
        <v>0</v>
      </c>
      <c r="P622" s="734">
        <v>0</v>
      </c>
      <c r="Q622" s="734">
        <v>0</v>
      </c>
      <c r="R622" s="734">
        <v>0</v>
      </c>
      <c r="S622" s="734">
        <v>1</v>
      </c>
      <c r="T622" s="734">
        <v>0</v>
      </c>
      <c r="U622" s="734">
        <v>0</v>
      </c>
      <c r="V622" s="734">
        <v>0</v>
      </c>
      <c r="W622" s="734">
        <v>0</v>
      </c>
      <c r="X622" s="734">
        <v>0</v>
      </c>
      <c r="Y622" s="734">
        <v>0</v>
      </c>
      <c r="Z622" s="734">
        <v>0</v>
      </c>
      <c r="AA622" s="734">
        <v>0</v>
      </c>
      <c r="AB622" s="734">
        <v>0</v>
      </c>
      <c r="AC622" s="151">
        <v>26.6</v>
      </c>
      <c r="AD622" s="151" t="s">
        <v>24</v>
      </c>
      <c r="AE622" s="150">
        <v>0</v>
      </c>
      <c r="AF622" s="151">
        <v>0</v>
      </c>
      <c r="AG622" s="150">
        <v>0</v>
      </c>
      <c r="AH622" s="151">
        <v>0</v>
      </c>
      <c r="AI622" s="150">
        <v>0</v>
      </c>
      <c r="AJ622" s="505">
        <v>0</v>
      </c>
    </row>
    <row r="623" spans="1:36" x14ac:dyDescent="0.2">
      <c r="A623" s="154" t="s">
        <v>115</v>
      </c>
      <c r="B623" s="500">
        <v>0</v>
      </c>
      <c r="C623" s="148">
        <v>0</v>
      </c>
      <c r="D623" s="148">
        <v>0</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0</v>
      </c>
      <c r="V623" s="734">
        <v>0</v>
      </c>
      <c r="W623" s="734">
        <v>0</v>
      </c>
      <c r="X623" s="734">
        <v>0</v>
      </c>
      <c r="Y623" s="734">
        <v>0</v>
      </c>
      <c r="Z623" s="734">
        <v>0</v>
      </c>
      <c r="AA623" s="734">
        <v>0</v>
      </c>
      <c r="AB623" s="734">
        <v>0</v>
      </c>
      <c r="AC623" s="149" t="s">
        <v>24</v>
      </c>
      <c r="AD623" s="149" t="s">
        <v>24</v>
      </c>
      <c r="AE623" s="148">
        <v>0</v>
      </c>
      <c r="AF623" s="149">
        <v>0</v>
      </c>
      <c r="AG623" s="148">
        <v>0</v>
      </c>
      <c r="AH623" s="149">
        <v>0</v>
      </c>
      <c r="AI623" s="148">
        <v>0</v>
      </c>
      <c r="AJ623" s="501">
        <v>0</v>
      </c>
    </row>
    <row r="624" spans="1:36" x14ac:dyDescent="0.2">
      <c r="A624" s="154" t="s">
        <v>116</v>
      </c>
      <c r="B624" s="500">
        <v>0</v>
      </c>
      <c r="C624" s="148">
        <v>0</v>
      </c>
      <c r="D624" s="148">
        <v>0</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0</v>
      </c>
      <c r="V624" s="734">
        <v>0</v>
      </c>
      <c r="W624" s="734">
        <v>0</v>
      </c>
      <c r="X624" s="734">
        <v>0</v>
      </c>
      <c r="Y624" s="734">
        <v>0</v>
      </c>
      <c r="Z624" s="734">
        <v>0</v>
      </c>
      <c r="AA624" s="734">
        <v>0</v>
      </c>
      <c r="AB624" s="734">
        <v>0</v>
      </c>
      <c r="AC624" s="149" t="s">
        <v>24</v>
      </c>
      <c r="AD624" s="149" t="s">
        <v>24</v>
      </c>
      <c r="AE624" s="148">
        <v>0</v>
      </c>
      <c r="AF624" s="149">
        <v>0</v>
      </c>
      <c r="AG624" s="148">
        <v>0</v>
      </c>
      <c r="AH624" s="149">
        <v>0</v>
      </c>
      <c r="AI624" s="148">
        <v>0</v>
      </c>
      <c r="AJ624" s="501">
        <v>0</v>
      </c>
    </row>
    <row r="625" spans="1:36" ht="13.5" thickBot="1" x14ac:dyDescent="0.25">
      <c r="A625" s="154" t="s">
        <v>117</v>
      </c>
      <c r="B625" s="502">
        <v>0</v>
      </c>
      <c r="C625" s="152">
        <v>0</v>
      </c>
      <c r="D625" s="152">
        <v>0</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0</v>
      </c>
      <c r="U625" s="736">
        <v>0</v>
      </c>
      <c r="V625" s="736">
        <v>0</v>
      </c>
      <c r="W625" s="736">
        <v>0</v>
      </c>
      <c r="X625" s="736">
        <v>0</v>
      </c>
      <c r="Y625" s="736">
        <v>0</v>
      </c>
      <c r="Z625" s="736">
        <v>0</v>
      </c>
      <c r="AA625" s="736">
        <v>0</v>
      </c>
      <c r="AB625" s="736">
        <v>0</v>
      </c>
      <c r="AC625" s="737" t="s">
        <v>24</v>
      </c>
      <c r="AD625" s="153" t="s">
        <v>24</v>
      </c>
      <c r="AE625" s="152">
        <v>0</v>
      </c>
      <c r="AF625" s="153">
        <v>0</v>
      </c>
      <c r="AG625" s="152">
        <v>0</v>
      </c>
      <c r="AH625" s="153">
        <v>0</v>
      </c>
      <c r="AI625" s="152">
        <v>0</v>
      </c>
      <c r="AJ625" s="503">
        <v>0</v>
      </c>
    </row>
    <row r="626" spans="1:36" x14ac:dyDescent="0.2">
      <c r="A626" s="154" t="s">
        <v>71</v>
      </c>
      <c r="B626" s="500">
        <v>1</v>
      </c>
      <c r="C626" s="148">
        <v>0</v>
      </c>
      <c r="D626" s="148">
        <v>1</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1</v>
      </c>
      <c r="T626" s="739">
        <v>0</v>
      </c>
      <c r="U626" s="739">
        <v>0</v>
      </c>
      <c r="V626" s="739">
        <v>0</v>
      </c>
      <c r="W626" s="739">
        <v>0</v>
      </c>
      <c r="X626" s="739">
        <v>0</v>
      </c>
      <c r="Y626" s="739">
        <v>0</v>
      </c>
      <c r="Z626" s="739">
        <v>0</v>
      </c>
      <c r="AA626" s="739">
        <v>0</v>
      </c>
      <c r="AB626" s="739">
        <v>0</v>
      </c>
      <c r="AC626" s="151">
        <v>27</v>
      </c>
      <c r="AD626" s="149" t="s">
        <v>24</v>
      </c>
      <c r="AE626" s="148">
        <v>0</v>
      </c>
      <c r="AF626" s="149">
        <v>0</v>
      </c>
      <c r="AG626" s="148">
        <v>0</v>
      </c>
      <c r="AH626" s="149">
        <v>0</v>
      </c>
      <c r="AI626" s="148">
        <v>0</v>
      </c>
      <c r="AJ626" s="501">
        <v>0</v>
      </c>
    </row>
    <row r="627" spans="1:36" x14ac:dyDescent="0.2">
      <c r="A627" s="154" t="s">
        <v>118</v>
      </c>
      <c r="B627" s="500">
        <v>2</v>
      </c>
      <c r="C627" s="148">
        <v>0</v>
      </c>
      <c r="D627" s="148">
        <v>1</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1</v>
      </c>
      <c r="T627" s="734">
        <v>0</v>
      </c>
      <c r="U627" s="734">
        <v>1</v>
      </c>
      <c r="V627" s="734">
        <v>0</v>
      </c>
      <c r="W627" s="734">
        <v>0</v>
      </c>
      <c r="X627" s="734">
        <v>0</v>
      </c>
      <c r="Y627" s="734">
        <v>0</v>
      </c>
      <c r="Z627" s="734">
        <v>0</v>
      </c>
      <c r="AA627" s="734">
        <v>0</v>
      </c>
      <c r="AB627" s="734">
        <v>0</v>
      </c>
      <c r="AC627" s="149">
        <v>32.1</v>
      </c>
      <c r="AD627" s="149" t="s">
        <v>24</v>
      </c>
      <c r="AE627" s="148">
        <v>1</v>
      </c>
      <c r="AF627" s="149">
        <v>50</v>
      </c>
      <c r="AG627" s="148">
        <v>1</v>
      </c>
      <c r="AH627" s="149">
        <v>50</v>
      </c>
      <c r="AI627" s="148">
        <v>0</v>
      </c>
      <c r="AJ627" s="501">
        <v>0</v>
      </c>
    </row>
    <row r="628" spans="1:36" x14ac:dyDescent="0.2">
      <c r="A628" s="154" t="s">
        <v>119</v>
      </c>
      <c r="B628" s="500">
        <v>1</v>
      </c>
      <c r="C628" s="148">
        <v>0</v>
      </c>
      <c r="D628" s="148">
        <v>1</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1</v>
      </c>
      <c r="T628" s="734">
        <v>0</v>
      </c>
      <c r="U628" s="734">
        <v>0</v>
      </c>
      <c r="V628" s="734">
        <v>0</v>
      </c>
      <c r="W628" s="734">
        <v>0</v>
      </c>
      <c r="X628" s="734">
        <v>0</v>
      </c>
      <c r="Y628" s="734">
        <v>0</v>
      </c>
      <c r="Z628" s="734">
        <v>0</v>
      </c>
      <c r="AA628" s="734">
        <v>0</v>
      </c>
      <c r="AB628" s="734">
        <v>0</v>
      </c>
      <c r="AC628" s="149">
        <v>27.7</v>
      </c>
      <c r="AD628" s="149" t="s">
        <v>24</v>
      </c>
      <c r="AE628" s="148">
        <v>0</v>
      </c>
      <c r="AF628" s="149">
        <v>0</v>
      </c>
      <c r="AG628" s="148">
        <v>0</v>
      </c>
      <c r="AH628" s="149">
        <v>0</v>
      </c>
      <c r="AI628" s="148">
        <v>0</v>
      </c>
      <c r="AJ628" s="501">
        <v>0</v>
      </c>
    </row>
    <row r="629" spans="1:36" x14ac:dyDescent="0.2">
      <c r="A629" s="154" t="s">
        <v>120</v>
      </c>
      <c r="B629" s="500">
        <v>3</v>
      </c>
      <c r="C629" s="148">
        <v>0</v>
      </c>
      <c r="D629" s="148">
        <v>3</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1</v>
      </c>
      <c r="T629" s="734">
        <v>0</v>
      </c>
      <c r="U629" s="734">
        <v>1</v>
      </c>
      <c r="V629" s="734">
        <v>0</v>
      </c>
      <c r="W629" s="734">
        <v>1</v>
      </c>
      <c r="X629" s="734">
        <v>0</v>
      </c>
      <c r="Y629" s="734">
        <v>0</v>
      </c>
      <c r="Z629" s="734">
        <v>0</v>
      </c>
      <c r="AA629" s="734">
        <v>0</v>
      </c>
      <c r="AB629" s="734">
        <v>0</v>
      </c>
      <c r="AC629" s="149">
        <v>36.9</v>
      </c>
      <c r="AD629" s="149" t="s">
        <v>24</v>
      </c>
      <c r="AE629" s="148">
        <v>2</v>
      </c>
      <c r="AF629" s="149">
        <v>66.666666666666657</v>
      </c>
      <c r="AG629" s="148">
        <v>2</v>
      </c>
      <c r="AH629" s="149">
        <v>66.666666666666657</v>
      </c>
      <c r="AI629" s="148">
        <v>1</v>
      </c>
      <c r="AJ629" s="501">
        <v>33.333333333333329</v>
      </c>
    </row>
    <row r="630" spans="1:36" x14ac:dyDescent="0.2">
      <c r="A630" s="154" t="s">
        <v>72</v>
      </c>
      <c r="B630" s="500">
        <v>2</v>
      </c>
      <c r="C630" s="148">
        <v>0</v>
      </c>
      <c r="D630" s="148">
        <v>1</v>
      </c>
      <c r="E630" s="148">
        <v>0</v>
      </c>
      <c r="F630" s="148">
        <v>1</v>
      </c>
      <c r="G630" s="148">
        <v>0</v>
      </c>
      <c r="H630" s="148">
        <v>0</v>
      </c>
      <c r="I630" s="148">
        <v>0</v>
      </c>
      <c r="J630" s="148">
        <v>0</v>
      </c>
      <c r="K630" s="148">
        <v>0</v>
      </c>
      <c r="L630" s="148">
        <v>0</v>
      </c>
      <c r="M630" s="512"/>
      <c r="N630" s="527" t="s">
        <v>72</v>
      </c>
      <c r="O630" s="733">
        <v>0</v>
      </c>
      <c r="P630" s="734">
        <v>0</v>
      </c>
      <c r="Q630" s="734">
        <v>2</v>
      </c>
      <c r="R630" s="734">
        <v>0</v>
      </c>
      <c r="S630" s="734">
        <v>0</v>
      </c>
      <c r="T630" s="734">
        <v>0</v>
      </c>
      <c r="U630" s="734">
        <v>0</v>
      </c>
      <c r="V630" s="734">
        <v>0</v>
      </c>
      <c r="W630" s="734">
        <v>0</v>
      </c>
      <c r="X630" s="734">
        <v>0</v>
      </c>
      <c r="Y630" s="734">
        <v>0</v>
      </c>
      <c r="Z630" s="734">
        <v>0</v>
      </c>
      <c r="AA630" s="734">
        <v>0</v>
      </c>
      <c r="AB630" s="734">
        <v>0</v>
      </c>
      <c r="AC630" s="149">
        <v>19.2</v>
      </c>
      <c r="AD630" s="149" t="s">
        <v>24</v>
      </c>
      <c r="AE630" s="148">
        <v>0</v>
      </c>
      <c r="AF630" s="149">
        <v>0</v>
      </c>
      <c r="AG630" s="148">
        <v>0</v>
      </c>
      <c r="AH630" s="149">
        <v>0</v>
      </c>
      <c r="AI630" s="148">
        <v>0</v>
      </c>
      <c r="AJ630" s="501">
        <v>0</v>
      </c>
    </row>
    <row r="631" spans="1:36" x14ac:dyDescent="0.2">
      <c r="A631" s="154" t="s">
        <v>121</v>
      </c>
      <c r="B631" s="500">
        <v>2</v>
      </c>
      <c r="C631" s="148">
        <v>0</v>
      </c>
      <c r="D631" s="148">
        <v>2</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2</v>
      </c>
      <c r="T631" s="734">
        <v>0</v>
      </c>
      <c r="U631" s="734">
        <v>0</v>
      </c>
      <c r="V631" s="734">
        <v>0</v>
      </c>
      <c r="W631" s="734">
        <v>0</v>
      </c>
      <c r="X631" s="734">
        <v>0</v>
      </c>
      <c r="Y631" s="734">
        <v>0</v>
      </c>
      <c r="Z631" s="734">
        <v>0</v>
      </c>
      <c r="AA631" s="734">
        <v>0</v>
      </c>
      <c r="AB631" s="734">
        <v>0</v>
      </c>
      <c r="AC631" s="149">
        <v>27.8</v>
      </c>
      <c r="AD631" s="149" t="s">
        <v>24</v>
      </c>
      <c r="AE631" s="148">
        <v>0</v>
      </c>
      <c r="AF631" s="149">
        <v>0</v>
      </c>
      <c r="AG631" s="148">
        <v>0</v>
      </c>
      <c r="AH631" s="149">
        <v>0</v>
      </c>
      <c r="AI631" s="148">
        <v>0</v>
      </c>
      <c r="AJ631" s="501">
        <v>0</v>
      </c>
    </row>
    <row r="632" spans="1:36" x14ac:dyDescent="0.2">
      <c r="A632" s="154" t="s">
        <v>122</v>
      </c>
      <c r="B632" s="500">
        <v>1</v>
      </c>
      <c r="C632" s="148">
        <v>0</v>
      </c>
      <c r="D632" s="148">
        <v>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1</v>
      </c>
      <c r="T632" s="734">
        <v>0</v>
      </c>
      <c r="U632" s="734">
        <v>0</v>
      </c>
      <c r="V632" s="734">
        <v>0</v>
      </c>
      <c r="W632" s="734">
        <v>0</v>
      </c>
      <c r="X632" s="734">
        <v>0</v>
      </c>
      <c r="Y632" s="734">
        <v>0</v>
      </c>
      <c r="Z632" s="734">
        <v>0</v>
      </c>
      <c r="AA632" s="734">
        <v>0</v>
      </c>
      <c r="AB632" s="734">
        <v>0</v>
      </c>
      <c r="AC632" s="149">
        <v>27.2</v>
      </c>
      <c r="AD632" s="149" t="s">
        <v>24</v>
      </c>
      <c r="AE632" s="148">
        <v>0</v>
      </c>
      <c r="AF632" s="149">
        <v>0</v>
      </c>
      <c r="AG632" s="148">
        <v>0</v>
      </c>
      <c r="AH632" s="149">
        <v>0</v>
      </c>
      <c r="AI632" s="148">
        <v>0</v>
      </c>
      <c r="AJ632" s="501">
        <v>0</v>
      </c>
    </row>
    <row r="633" spans="1:36" x14ac:dyDescent="0.2">
      <c r="A633" s="154" t="s">
        <v>123</v>
      </c>
      <c r="B633" s="500">
        <v>0</v>
      </c>
      <c r="C633" s="148">
        <v>0</v>
      </c>
      <c r="D633" s="148">
        <v>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154" t="s">
        <v>74</v>
      </c>
      <c r="B634" s="500">
        <v>0</v>
      </c>
      <c r="C634" s="148">
        <v>0</v>
      </c>
      <c r="D634" s="148">
        <v>0</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t="s">
        <v>24</v>
      </c>
      <c r="AD634" s="149" t="s">
        <v>24</v>
      </c>
      <c r="AE634" s="148">
        <v>0</v>
      </c>
      <c r="AF634" s="149">
        <v>0</v>
      </c>
      <c r="AG634" s="148">
        <v>0</v>
      </c>
      <c r="AH634" s="149">
        <v>0</v>
      </c>
      <c r="AI634" s="148">
        <v>0</v>
      </c>
      <c r="AJ634" s="501">
        <v>0</v>
      </c>
    </row>
    <row r="635" spans="1:36" x14ac:dyDescent="0.2">
      <c r="A635" s="154" t="s">
        <v>124</v>
      </c>
      <c r="B635" s="500">
        <v>2</v>
      </c>
      <c r="C635" s="148">
        <v>0</v>
      </c>
      <c r="D635" s="148">
        <v>2</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2</v>
      </c>
      <c r="U635" s="734">
        <v>0</v>
      </c>
      <c r="V635" s="734">
        <v>0</v>
      </c>
      <c r="W635" s="734">
        <v>0</v>
      </c>
      <c r="X635" s="734">
        <v>0</v>
      </c>
      <c r="Y635" s="734">
        <v>0</v>
      </c>
      <c r="Z635" s="734">
        <v>0</v>
      </c>
      <c r="AA635" s="734">
        <v>0</v>
      </c>
      <c r="AB635" s="734">
        <v>0</v>
      </c>
      <c r="AC635" s="149">
        <v>32.6</v>
      </c>
      <c r="AD635" s="149" t="s">
        <v>24</v>
      </c>
      <c r="AE635" s="148">
        <v>2</v>
      </c>
      <c r="AF635" s="149">
        <v>100</v>
      </c>
      <c r="AG635" s="148">
        <v>0</v>
      </c>
      <c r="AH635" s="149">
        <v>0</v>
      </c>
      <c r="AI635" s="148">
        <v>0</v>
      </c>
      <c r="AJ635" s="501">
        <v>0</v>
      </c>
    </row>
    <row r="636" spans="1:36" x14ac:dyDescent="0.2">
      <c r="A636" s="154" t="s">
        <v>125</v>
      </c>
      <c r="B636" s="500">
        <v>0</v>
      </c>
      <c r="C636" s="148">
        <v>0</v>
      </c>
      <c r="D636" s="148">
        <v>0</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154" t="s">
        <v>126</v>
      </c>
      <c r="B637" s="500">
        <v>0</v>
      </c>
      <c r="C637" s="148">
        <v>0</v>
      </c>
      <c r="D637" s="148">
        <v>0</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t="s">
        <v>24</v>
      </c>
      <c r="AD637" s="149" t="s">
        <v>24</v>
      </c>
      <c r="AE637" s="148">
        <v>0</v>
      </c>
      <c r="AF637" s="149">
        <v>0</v>
      </c>
      <c r="AG637" s="148">
        <v>0</v>
      </c>
      <c r="AH637" s="149">
        <v>0</v>
      </c>
      <c r="AI637" s="148">
        <v>0</v>
      </c>
      <c r="AJ637" s="501">
        <v>0</v>
      </c>
    </row>
    <row r="638" spans="1:36" x14ac:dyDescent="0.2">
      <c r="A638" s="154" t="s">
        <v>76</v>
      </c>
      <c r="B638" s="500">
        <v>1</v>
      </c>
      <c r="C638" s="148">
        <v>0</v>
      </c>
      <c r="D638" s="148">
        <v>0</v>
      </c>
      <c r="E638" s="148">
        <v>0</v>
      </c>
      <c r="F638" s="148">
        <v>1</v>
      </c>
      <c r="G638" s="148">
        <v>0</v>
      </c>
      <c r="H638" s="148">
        <v>0</v>
      </c>
      <c r="I638" s="148">
        <v>0</v>
      </c>
      <c r="J638" s="148">
        <v>0</v>
      </c>
      <c r="K638" s="148">
        <v>0</v>
      </c>
      <c r="L638" s="148">
        <v>0</v>
      </c>
      <c r="M638" s="512"/>
      <c r="N638" s="527" t="s">
        <v>76</v>
      </c>
      <c r="O638" s="733">
        <v>0</v>
      </c>
      <c r="P638" s="734">
        <v>0</v>
      </c>
      <c r="Q638" s="734">
        <v>0</v>
      </c>
      <c r="R638" s="734">
        <v>1</v>
      </c>
      <c r="S638" s="734">
        <v>0</v>
      </c>
      <c r="T638" s="734">
        <v>0</v>
      </c>
      <c r="U638" s="734">
        <v>0</v>
      </c>
      <c r="V638" s="734">
        <v>0</v>
      </c>
      <c r="W638" s="734">
        <v>0</v>
      </c>
      <c r="X638" s="734">
        <v>0</v>
      </c>
      <c r="Y638" s="734">
        <v>0</v>
      </c>
      <c r="Z638" s="734">
        <v>0</v>
      </c>
      <c r="AA638" s="734">
        <v>0</v>
      </c>
      <c r="AB638" s="734">
        <v>0</v>
      </c>
      <c r="AC638" s="149">
        <v>20.2</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0</v>
      </c>
      <c r="C640" s="148">
        <v>0</v>
      </c>
      <c r="D640" s="148">
        <v>0</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1</v>
      </c>
      <c r="W641" s="734">
        <v>0</v>
      </c>
      <c r="X641" s="734">
        <v>0</v>
      </c>
      <c r="Y641" s="734">
        <v>0</v>
      </c>
      <c r="Z641" s="734">
        <v>0</v>
      </c>
      <c r="AA641" s="734">
        <v>0</v>
      </c>
      <c r="AB641" s="734">
        <v>0</v>
      </c>
      <c r="AC641" s="149">
        <v>41</v>
      </c>
      <c r="AD641" s="149" t="s">
        <v>24</v>
      </c>
      <c r="AE641" s="148">
        <v>1</v>
      </c>
      <c r="AF641" s="149">
        <v>100</v>
      </c>
      <c r="AG641" s="148">
        <v>1</v>
      </c>
      <c r="AH641" s="149">
        <v>100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213</v>
      </c>
      <c r="C646" s="451">
        <v>18</v>
      </c>
      <c r="D646" s="451">
        <v>181</v>
      </c>
      <c r="E646" s="451">
        <v>1</v>
      </c>
      <c r="F646" s="451">
        <v>12</v>
      </c>
      <c r="G646" s="451">
        <v>0</v>
      </c>
      <c r="H646" s="451">
        <v>1</v>
      </c>
      <c r="I646" s="451">
        <v>0</v>
      </c>
      <c r="J646" s="451">
        <v>0</v>
      </c>
      <c r="K646" s="451">
        <v>0</v>
      </c>
      <c r="L646" s="451">
        <v>0</v>
      </c>
      <c r="M646" s="452"/>
      <c r="N646" s="444" t="s">
        <v>389</v>
      </c>
      <c r="O646" s="450">
        <v>4</v>
      </c>
      <c r="P646" s="451">
        <v>10</v>
      </c>
      <c r="Q646" s="451">
        <v>35</v>
      </c>
      <c r="R646" s="451">
        <v>79</v>
      </c>
      <c r="S646" s="451">
        <v>64</v>
      </c>
      <c r="T646" s="451">
        <v>18</v>
      </c>
      <c r="U646" s="451">
        <v>3</v>
      </c>
      <c r="V646" s="451">
        <v>0</v>
      </c>
      <c r="W646" s="451">
        <v>0</v>
      </c>
      <c r="X646" s="451">
        <v>0</v>
      </c>
      <c r="Y646" s="451">
        <v>0</v>
      </c>
      <c r="Z646" s="451">
        <v>0</v>
      </c>
      <c r="AA646" s="451">
        <v>0</v>
      </c>
      <c r="AB646" s="451">
        <v>0</v>
      </c>
      <c r="AC646" s="466">
        <v>23.4</v>
      </c>
      <c r="AD646" s="466">
        <v>28.9</v>
      </c>
      <c r="AE646" s="451">
        <v>21</v>
      </c>
      <c r="AF646" s="466">
        <v>9.8591549295774641</v>
      </c>
      <c r="AG646" s="451">
        <v>3</v>
      </c>
      <c r="AH646" s="466">
        <v>1.4084507042253522</v>
      </c>
      <c r="AI646" s="451">
        <v>0</v>
      </c>
      <c r="AJ646" s="467">
        <v>0</v>
      </c>
    </row>
    <row r="647" spans="1:36" x14ac:dyDescent="0.2">
      <c r="A647" s="154" t="s">
        <v>390</v>
      </c>
      <c r="B647" s="453">
        <v>229</v>
      </c>
      <c r="C647" s="146">
        <v>18</v>
      </c>
      <c r="D647" s="146">
        <v>195</v>
      </c>
      <c r="E647" s="146">
        <v>1</v>
      </c>
      <c r="F647" s="146">
        <v>14</v>
      </c>
      <c r="G647" s="146">
        <v>0</v>
      </c>
      <c r="H647" s="146">
        <v>1</v>
      </c>
      <c r="I647" s="146">
        <v>0</v>
      </c>
      <c r="J647" s="146">
        <v>0</v>
      </c>
      <c r="K647" s="146">
        <v>0</v>
      </c>
      <c r="L647" s="146">
        <v>0</v>
      </c>
      <c r="M647" s="454"/>
      <c r="N647" s="445" t="s">
        <v>390</v>
      </c>
      <c r="O647" s="453">
        <v>4</v>
      </c>
      <c r="P647" s="146">
        <v>10</v>
      </c>
      <c r="Q647" s="146">
        <v>37</v>
      </c>
      <c r="R647" s="146">
        <v>79</v>
      </c>
      <c r="S647" s="146">
        <v>73</v>
      </c>
      <c r="T647" s="146">
        <v>20</v>
      </c>
      <c r="U647" s="146">
        <v>5</v>
      </c>
      <c r="V647" s="146">
        <v>0</v>
      </c>
      <c r="W647" s="146">
        <v>1</v>
      </c>
      <c r="X647" s="146">
        <v>0</v>
      </c>
      <c r="Y647" s="146">
        <v>0</v>
      </c>
      <c r="Z647" s="146">
        <v>0</v>
      </c>
      <c r="AA647" s="146">
        <v>0</v>
      </c>
      <c r="AB647" s="146">
        <v>0</v>
      </c>
      <c r="AC647" s="147">
        <v>23.8</v>
      </c>
      <c r="AD647" s="147">
        <v>29</v>
      </c>
      <c r="AE647" s="146">
        <v>26</v>
      </c>
      <c r="AF647" s="147">
        <v>11.353711790393014</v>
      </c>
      <c r="AG647" s="146">
        <v>6</v>
      </c>
      <c r="AH647" s="147">
        <v>2.6200873362445414</v>
      </c>
      <c r="AI647" s="146">
        <v>1</v>
      </c>
      <c r="AJ647" s="468">
        <v>0.43668122270742354</v>
      </c>
    </row>
    <row r="648" spans="1:36" x14ac:dyDescent="0.2">
      <c r="A648" s="154" t="s">
        <v>391</v>
      </c>
      <c r="B648" s="453">
        <v>231</v>
      </c>
      <c r="C648" s="146">
        <v>18</v>
      </c>
      <c r="D648" s="146">
        <v>196</v>
      </c>
      <c r="E648" s="146">
        <v>1</v>
      </c>
      <c r="F648" s="146">
        <v>15</v>
      </c>
      <c r="G648" s="146">
        <v>0</v>
      </c>
      <c r="H648" s="146">
        <v>1</v>
      </c>
      <c r="I648" s="146">
        <v>0</v>
      </c>
      <c r="J648" s="146">
        <v>0</v>
      </c>
      <c r="K648" s="146">
        <v>0</v>
      </c>
      <c r="L648" s="146">
        <v>0</v>
      </c>
      <c r="M648" s="454"/>
      <c r="N648" s="445" t="s">
        <v>391</v>
      </c>
      <c r="O648" s="453">
        <v>4</v>
      </c>
      <c r="P648" s="146">
        <v>10</v>
      </c>
      <c r="Q648" s="146">
        <v>37</v>
      </c>
      <c r="R648" s="146">
        <v>80</v>
      </c>
      <c r="S648" s="146">
        <v>73</v>
      </c>
      <c r="T648" s="146">
        <v>20</v>
      </c>
      <c r="U648" s="146">
        <v>5</v>
      </c>
      <c r="V648" s="146">
        <v>1</v>
      </c>
      <c r="W648" s="146">
        <v>1</v>
      </c>
      <c r="X648" s="146">
        <v>0</v>
      </c>
      <c r="Y648" s="146">
        <v>0</v>
      </c>
      <c r="Z648" s="146">
        <v>0</v>
      </c>
      <c r="AA648" s="146">
        <v>0</v>
      </c>
      <c r="AB648" s="146">
        <v>0</v>
      </c>
      <c r="AC648" s="147">
        <v>23.9</v>
      </c>
      <c r="AD648" s="147">
        <v>29.1</v>
      </c>
      <c r="AE648" s="146">
        <v>27</v>
      </c>
      <c r="AF648" s="147">
        <v>11.688311688311687</v>
      </c>
      <c r="AG648" s="146">
        <v>7</v>
      </c>
      <c r="AH648" s="147">
        <v>3.0303030303030303</v>
      </c>
      <c r="AI648" s="146">
        <v>1</v>
      </c>
      <c r="AJ648" s="468">
        <v>0.4329004329004329</v>
      </c>
    </row>
    <row r="649" spans="1:36" x14ac:dyDescent="0.2">
      <c r="A649" s="154" t="s">
        <v>392</v>
      </c>
      <c r="B649" s="455">
        <v>233</v>
      </c>
      <c r="C649" s="456">
        <v>18</v>
      </c>
      <c r="D649" s="456">
        <v>198</v>
      </c>
      <c r="E649" s="456">
        <v>1</v>
      </c>
      <c r="F649" s="456">
        <v>15</v>
      </c>
      <c r="G649" s="456">
        <v>0</v>
      </c>
      <c r="H649" s="456">
        <v>1</v>
      </c>
      <c r="I649" s="456">
        <v>0</v>
      </c>
      <c r="J649" s="456">
        <v>0</v>
      </c>
      <c r="K649" s="456">
        <v>0</v>
      </c>
      <c r="L649" s="456">
        <v>0</v>
      </c>
      <c r="M649" s="457"/>
      <c r="N649" s="446" t="s">
        <v>392</v>
      </c>
      <c r="O649" s="455">
        <v>4</v>
      </c>
      <c r="P649" s="456">
        <v>10</v>
      </c>
      <c r="Q649" s="456">
        <v>37</v>
      </c>
      <c r="R649" s="456">
        <v>80</v>
      </c>
      <c r="S649" s="456">
        <v>75</v>
      </c>
      <c r="T649" s="456">
        <v>20</v>
      </c>
      <c r="U649" s="456">
        <v>5</v>
      </c>
      <c r="V649" s="456">
        <v>1</v>
      </c>
      <c r="W649" s="456">
        <v>1</v>
      </c>
      <c r="X649" s="456">
        <v>0</v>
      </c>
      <c r="Y649" s="456">
        <v>0</v>
      </c>
      <c r="Z649" s="456">
        <v>0</v>
      </c>
      <c r="AA649" s="456">
        <v>0</v>
      </c>
      <c r="AB649" s="456">
        <v>0</v>
      </c>
      <c r="AC649" s="469">
        <v>23.9</v>
      </c>
      <c r="AD649" s="469">
        <v>29.1</v>
      </c>
      <c r="AE649" s="456">
        <v>27</v>
      </c>
      <c r="AF649" s="469">
        <v>11.587982832618025</v>
      </c>
      <c r="AG649" s="456">
        <v>7</v>
      </c>
      <c r="AH649" s="469">
        <v>3.0042918454935621</v>
      </c>
      <c r="AI649" s="456">
        <v>1</v>
      </c>
      <c r="AJ649" s="470">
        <v>0.42918454935622319</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45978</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492</v>
      </c>
      <c r="AF655" s="144" t="s">
        <v>492</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1</v>
      </c>
      <c r="U671" s="734">
        <v>0</v>
      </c>
      <c r="V671" s="734">
        <v>0</v>
      </c>
      <c r="W671" s="734">
        <v>0</v>
      </c>
      <c r="X671" s="734">
        <v>0</v>
      </c>
      <c r="Y671" s="734">
        <v>0</v>
      </c>
      <c r="Z671" s="734">
        <v>0</v>
      </c>
      <c r="AA671" s="734">
        <v>0</v>
      </c>
      <c r="AB671" s="734">
        <v>0</v>
      </c>
      <c r="AC671" s="149">
        <v>34.1</v>
      </c>
      <c r="AD671" s="149" t="s">
        <v>24</v>
      </c>
      <c r="AE671" s="148">
        <v>1</v>
      </c>
      <c r="AF671" s="149">
        <v>100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1</v>
      </c>
      <c r="T672" s="734">
        <v>0</v>
      </c>
      <c r="U672" s="734">
        <v>0</v>
      </c>
      <c r="V672" s="734">
        <v>0</v>
      </c>
      <c r="W672" s="734">
        <v>0</v>
      </c>
      <c r="X672" s="734">
        <v>0</v>
      </c>
      <c r="Y672" s="734">
        <v>0</v>
      </c>
      <c r="Z672" s="734">
        <v>0</v>
      </c>
      <c r="AA672" s="734">
        <v>0</v>
      </c>
      <c r="AB672" s="734">
        <v>0</v>
      </c>
      <c r="AC672" s="149">
        <v>27.7</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1</v>
      </c>
      <c r="R677" s="734">
        <v>0</v>
      </c>
      <c r="S677" s="734">
        <v>0</v>
      </c>
      <c r="T677" s="734">
        <v>0</v>
      </c>
      <c r="U677" s="734">
        <v>0</v>
      </c>
      <c r="V677" s="734">
        <v>0</v>
      </c>
      <c r="W677" s="734">
        <v>0</v>
      </c>
      <c r="X677" s="734">
        <v>0</v>
      </c>
      <c r="Y677" s="734">
        <v>0</v>
      </c>
      <c r="Z677" s="734">
        <v>0</v>
      </c>
      <c r="AA677" s="734">
        <v>0</v>
      </c>
      <c r="AB677" s="734">
        <v>0</v>
      </c>
      <c r="AC677" s="149">
        <v>18.899999999999999</v>
      </c>
      <c r="AD677" s="149" t="s">
        <v>24</v>
      </c>
      <c r="AE677" s="148">
        <v>0</v>
      </c>
      <c r="AF677" s="149">
        <v>0</v>
      </c>
      <c r="AG677" s="148">
        <v>0</v>
      </c>
      <c r="AH677" s="149">
        <v>0</v>
      </c>
      <c r="AI677" s="148">
        <v>0</v>
      </c>
      <c r="AJ677" s="501">
        <v>0</v>
      </c>
    </row>
    <row r="678" spans="1:36" x14ac:dyDescent="0.2">
      <c r="A678" s="154" t="s">
        <v>73</v>
      </c>
      <c r="B678" s="500">
        <v>2</v>
      </c>
      <c r="C678" s="148">
        <v>0</v>
      </c>
      <c r="D678" s="148">
        <v>2</v>
      </c>
      <c r="E678" s="148">
        <v>0</v>
      </c>
      <c r="F678" s="148">
        <v>0</v>
      </c>
      <c r="G678" s="148">
        <v>0</v>
      </c>
      <c r="H678" s="148">
        <v>0</v>
      </c>
      <c r="I678" s="148">
        <v>0</v>
      </c>
      <c r="J678" s="148">
        <v>0</v>
      </c>
      <c r="K678" s="148">
        <v>0</v>
      </c>
      <c r="L678" s="148">
        <v>0</v>
      </c>
      <c r="M678" s="512"/>
      <c r="N678" s="445" t="s">
        <v>73</v>
      </c>
      <c r="O678" s="733">
        <v>0</v>
      </c>
      <c r="P678" s="734">
        <v>0</v>
      </c>
      <c r="Q678" s="734">
        <v>0</v>
      </c>
      <c r="R678" s="734">
        <v>2</v>
      </c>
      <c r="S678" s="734">
        <v>0</v>
      </c>
      <c r="T678" s="734">
        <v>0</v>
      </c>
      <c r="U678" s="734">
        <v>0</v>
      </c>
      <c r="V678" s="734">
        <v>0</v>
      </c>
      <c r="W678" s="734">
        <v>0</v>
      </c>
      <c r="X678" s="734">
        <v>0</v>
      </c>
      <c r="Y678" s="734">
        <v>0</v>
      </c>
      <c r="Z678" s="734">
        <v>0</v>
      </c>
      <c r="AA678" s="734">
        <v>0</v>
      </c>
      <c r="AB678" s="734">
        <v>0</v>
      </c>
      <c r="AC678" s="149">
        <v>24.3</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3</v>
      </c>
      <c r="C680" s="152">
        <v>1</v>
      </c>
      <c r="D680" s="152">
        <v>2</v>
      </c>
      <c r="E680" s="152">
        <v>0</v>
      </c>
      <c r="F680" s="152">
        <v>0</v>
      </c>
      <c r="G680" s="152">
        <v>0</v>
      </c>
      <c r="H680" s="152">
        <v>0</v>
      </c>
      <c r="I680" s="152">
        <v>0</v>
      </c>
      <c r="J680" s="152">
        <v>0</v>
      </c>
      <c r="K680" s="152">
        <v>0</v>
      </c>
      <c r="L680" s="152">
        <v>0</v>
      </c>
      <c r="M680" s="513"/>
      <c r="N680" s="445" t="s">
        <v>77</v>
      </c>
      <c r="O680" s="735">
        <v>0</v>
      </c>
      <c r="P680" s="736">
        <v>1</v>
      </c>
      <c r="Q680" s="736">
        <v>0</v>
      </c>
      <c r="R680" s="736">
        <v>2</v>
      </c>
      <c r="S680" s="736">
        <v>0</v>
      </c>
      <c r="T680" s="736">
        <v>0</v>
      </c>
      <c r="U680" s="736">
        <v>0</v>
      </c>
      <c r="V680" s="736">
        <v>0</v>
      </c>
      <c r="W680" s="736">
        <v>0</v>
      </c>
      <c r="X680" s="736">
        <v>0</v>
      </c>
      <c r="Y680" s="736">
        <v>0</v>
      </c>
      <c r="Z680" s="736">
        <v>0</v>
      </c>
      <c r="AA680" s="736">
        <v>0</v>
      </c>
      <c r="AB680" s="736">
        <v>0</v>
      </c>
      <c r="AC680" s="737">
        <v>19.399999999999999</v>
      </c>
      <c r="AD680" s="153" t="s">
        <v>24</v>
      </c>
      <c r="AE680" s="152">
        <v>0</v>
      </c>
      <c r="AF680" s="153">
        <v>0</v>
      </c>
      <c r="AG680" s="152">
        <v>0</v>
      </c>
      <c r="AH680" s="153">
        <v>0</v>
      </c>
      <c r="AI680" s="152">
        <v>0</v>
      </c>
      <c r="AJ680" s="503">
        <v>0</v>
      </c>
    </row>
    <row r="681" spans="1:36" x14ac:dyDescent="0.2">
      <c r="A681" s="154" t="s">
        <v>48</v>
      </c>
      <c r="B681" s="500">
        <v>3</v>
      </c>
      <c r="C681" s="148">
        <v>1</v>
      </c>
      <c r="D681" s="148">
        <v>2</v>
      </c>
      <c r="E681" s="148">
        <v>0</v>
      </c>
      <c r="F681" s="148">
        <v>0</v>
      </c>
      <c r="G681" s="148">
        <v>0</v>
      </c>
      <c r="H681" s="148">
        <v>0</v>
      </c>
      <c r="I681" s="148">
        <v>0</v>
      </c>
      <c r="J681" s="148">
        <v>0</v>
      </c>
      <c r="K681" s="148">
        <v>0</v>
      </c>
      <c r="L681" s="148">
        <v>0</v>
      </c>
      <c r="M681" s="512"/>
      <c r="N681" s="445" t="s">
        <v>48</v>
      </c>
      <c r="O681" s="738">
        <v>0</v>
      </c>
      <c r="P681" s="739">
        <v>0</v>
      </c>
      <c r="Q681" s="739">
        <v>1</v>
      </c>
      <c r="R681" s="739">
        <v>1</v>
      </c>
      <c r="S681" s="739">
        <v>0</v>
      </c>
      <c r="T681" s="739">
        <v>1</v>
      </c>
      <c r="U681" s="739">
        <v>0</v>
      </c>
      <c r="V681" s="739">
        <v>0</v>
      </c>
      <c r="W681" s="739">
        <v>0</v>
      </c>
      <c r="X681" s="739">
        <v>0</v>
      </c>
      <c r="Y681" s="739">
        <v>0</v>
      </c>
      <c r="Z681" s="739">
        <v>0</v>
      </c>
      <c r="AA681" s="739">
        <v>0</v>
      </c>
      <c r="AB681" s="739">
        <v>0</v>
      </c>
      <c r="AC681" s="151">
        <v>22.4</v>
      </c>
      <c r="AD681" s="149" t="s">
        <v>24</v>
      </c>
      <c r="AE681" s="148">
        <v>1</v>
      </c>
      <c r="AF681" s="149">
        <v>33.333333333333329</v>
      </c>
      <c r="AG681" s="148">
        <v>0</v>
      </c>
      <c r="AH681" s="149">
        <v>0</v>
      </c>
      <c r="AI681" s="148">
        <v>0</v>
      </c>
      <c r="AJ681" s="501">
        <v>0</v>
      </c>
    </row>
    <row r="682" spans="1:36" x14ac:dyDescent="0.2">
      <c r="A682" s="154" t="s">
        <v>79</v>
      </c>
      <c r="B682" s="500">
        <v>3</v>
      </c>
      <c r="C682" s="148">
        <v>0</v>
      </c>
      <c r="D682" s="148">
        <v>3</v>
      </c>
      <c r="E682" s="148">
        <v>0</v>
      </c>
      <c r="F682" s="148">
        <v>0</v>
      </c>
      <c r="G682" s="148">
        <v>0</v>
      </c>
      <c r="H682" s="148">
        <v>0</v>
      </c>
      <c r="I682" s="148">
        <v>0</v>
      </c>
      <c r="J682" s="148">
        <v>0</v>
      </c>
      <c r="K682" s="148">
        <v>0</v>
      </c>
      <c r="L682" s="148">
        <v>0</v>
      </c>
      <c r="M682" s="512"/>
      <c r="N682" s="445" t="s">
        <v>79</v>
      </c>
      <c r="O682" s="733">
        <v>0</v>
      </c>
      <c r="P682" s="734">
        <v>0</v>
      </c>
      <c r="Q682" s="734">
        <v>0</v>
      </c>
      <c r="R682" s="734">
        <v>2</v>
      </c>
      <c r="S682" s="734">
        <v>1</v>
      </c>
      <c r="T682" s="734">
        <v>0</v>
      </c>
      <c r="U682" s="734">
        <v>0</v>
      </c>
      <c r="V682" s="734">
        <v>0</v>
      </c>
      <c r="W682" s="734">
        <v>0</v>
      </c>
      <c r="X682" s="734">
        <v>0</v>
      </c>
      <c r="Y682" s="734">
        <v>0</v>
      </c>
      <c r="Z682" s="734">
        <v>0</v>
      </c>
      <c r="AA682" s="734">
        <v>0</v>
      </c>
      <c r="AB682" s="734">
        <v>0</v>
      </c>
      <c r="AC682" s="149">
        <v>24.8</v>
      </c>
      <c r="AD682" s="149" t="s">
        <v>24</v>
      </c>
      <c r="AE682" s="148">
        <v>0</v>
      </c>
      <c r="AF682" s="149">
        <v>0</v>
      </c>
      <c r="AG682" s="148">
        <v>0</v>
      </c>
      <c r="AH682" s="149">
        <v>0</v>
      </c>
      <c r="AI682" s="148">
        <v>0</v>
      </c>
      <c r="AJ682" s="501">
        <v>0</v>
      </c>
    </row>
    <row r="683" spans="1:36" x14ac:dyDescent="0.2">
      <c r="A683" s="154" t="s">
        <v>80</v>
      </c>
      <c r="B683" s="500">
        <v>3</v>
      </c>
      <c r="C683" s="148">
        <v>0</v>
      </c>
      <c r="D683" s="148">
        <v>3</v>
      </c>
      <c r="E683" s="148">
        <v>0</v>
      </c>
      <c r="F683" s="148">
        <v>0</v>
      </c>
      <c r="G683" s="148">
        <v>0</v>
      </c>
      <c r="H683" s="148">
        <v>0</v>
      </c>
      <c r="I683" s="148">
        <v>0</v>
      </c>
      <c r="J683" s="148">
        <v>0</v>
      </c>
      <c r="K683" s="148">
        <v>0</v>
      </c>
      <c r="L683" s="148">
        <v>0</v>
      </c>
      <c r="M683" s="512"/>
      <c r="N683" s="445" t="s">
        <v>80</v>
      </c>
      <c r="O683" s="733">
        <v>0</v>
      </c>
      <c r="P683" s="734">
        <v>0</v>
      </c>
      <c r="Q683" s="734">
        <v>0</v>
      </c>
      <c r="R683" s="734">
        <v>2</v>
      </c>
      <c r="S683" s="734">
        <v>1</v>
      </c>
      <c r="T683" s="734">
        <v>0</v>
      </c>
      <c r="U683" s="734">
        <v>0</v>
      </c>
      <c r="V683" s="734">
        <v>0</v>
      </c>
      <c r="W683" s="734">
        <v>0</v>
      </c>
      <c r="X683" s="734">
        <v>0</v>
      </c>
      <c r="Y683" s="734">
        <v>0</v>
      </c>
      <c r="Z683" s="734">
        <v>0</v>
      </c>
      <c r="AA683" s="734">
        <v>0</v>
      </c>
      <c r="AB683" s="734">
        <v>0</v>
      </c>
      <c r="AC683" s="149">
        <v>24.2</v>
      </c>
      <c r="AD683" s="149" t="s">
        <v>24</v>
      </c>
      <c r="AE683" s="148">
        <v>0</v>
      </c>
      <c r="AF683" s="149">
        <v>0</v>
      </c>
      <c r="AG683" s="148">
        <v>0</v>
      </c>
      <c r="AH683" s="149">
        <v>0</v>
      </c>
      <c r="AI683" s="148">
        <v>0</v>
      </c>
      <c r="AJ683" s="501">
        <v>0</v>
      </c>
    </row>
    <row r="684" spans="1:36" ht="13.5" thickBot="1" x14ac:dyDescent="0.25">
      <c r="A684" s="154" t="s">
        <v>81</v>
      </c>
      <c r="B684" s="502">
        <v>3</v>
      </c>
      <c r="C684" s="152">
        <v>0</v>
      </c>
      <c r="D684" s="152">
        <v>3</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2</v>
      </c>
      <c r="T684" s="736">
        <v>1</v>
      </c>
      <c r="U684" s="736">
        <v>0</v>
      </c>
      <c r="V684" s="736">
        <v>0</v>
      </c>
      <c r="W684" s="736">
        <v>0</v>
      </c>
      <c r="X684" s="736">
        <v>0</v>
      </c>
      <c r="Y684" s="736">
        <v>0</v>
      </c>
      <c r="Z684" s="736">
        <v>0</v>
      </c>
      <c r="AA684" s="736">
        <v>0</v>
      </c>
      <c r="AB684" s="736">
        <v>0</v>
      </c>
      <c r="AC684" s="153">
        <v>28.3</v>
      </c>
      <c r="AD684" s="153" t="s">
        <v>24</v>
      </c>
      <c r="AE684" s="152">
        <v>1</v>
      </c>
      <c r="AF684" s="153">
        <v>33.333333333333329</v>
      </c>
      <c r="AG684" s="152">
        <v>0</v>
      </c>
      <c r="AH684" s="153">
        <v>0</v>
      </c>
      <c r="AI684" s="152">
        <v>0</v>
      </c>
      <c r="AJ684" s="503">
        <v>0</v>
      </c>
    </row>
    <row r="685" spans="1:36" x14ac:dyDescent="0.2">
      <c r="A685" s="154" t="s">
        <v>50</v>
      </c>
      <c r="B685" s="504">
        <v>12</v>
      </c>
      <c r="C685" s="150">
        <v>2</v>
      </c>
      <c r="D685" s="150">
        <v>9</v>
      </c>
      <c r="E685" s="150">
        <v>0</v>
      </c>
      <c r="F685" s="150">
        <v>1</v>
      </c>
      <c r="G685" s="150">
        <v>0</v>
      </c>
      <c r="H685" s="150">
        <v>0</v>
      </c>
      <c r="I685" s="150">
        <v>0</v>
      </c>
      <c r="J685" s="150">
        <v>0</v>
      </c>
      <c r="K685" s="150">
        <v>0</v>
      </c>
      <c r="L685" s="150">
        <v>0</v>
      </c>
      <c r="M685" s="514"/>
      <c r="N685" s="445" t="s">
        <v>50</v>
      </c>
      <c r="O685" s="738">
        <v>0</v>
      </c>
      <c r="P685" s="739">
        <v>0</v>
      </c>
      <c r="Q685" s="739">
        <v>0</v>
      </c>
      <c r="R685" s="739">
        <v>5</v>
      </c>
      <c r="S685" s="739">
        <v>5</v>
      </c>
      <c r="T685" s="739">
        <v>1</v>
      </c>
      <c r="U685" s="739">
        <v>1</v>
      </c>
      <c r="V685" s="739">
        <v>0</v>
      </c>
      <c r="W685" s="739">
        <v>0</v>
      </c>
      <c r="X685" s="739">
        <v>0</v>
      </c>
      <c r="Y685" s="739">
        <v>0</v>
      </c>
      <c r="Z685" s="739">
        <v>0</v>
      </c>
      <c r="AA685" s="739">
        <v>0</v>
      </c>
      <c r="AB685" s="739">
        <v>0</v>
      </c>
      <c r="AC685" s="151">
        <v>26.5</v>
      </c>
      <c r="AD685" s="151">
        <v>30.8</v>
      </c>
      <c r="AE685" s="150">
        <v>2</v>
      </c>
      <c r="AF685" s="151">
        <v>16.666666666666664</v>
      </c>
      <c r="AG685" s="150">
        <v>1</v>
      </c>
      <c r="AH685" s="151">
        <v>8.3333333333333321</v>
      </c>
      <c r="AI685" s="150">
        <v>0</v>
      </c>
      <c r="AJ685" s="505">
        <v>0</v>
      </c>
    </row>
    <row r="686" spans="1:36" x14ac:dyDescent="0.2">
      <c r="A686" s="154" t="s">
        <v>82</v>
      </c>
      <c r="B686" s="500">
        <v>6</v>
      </c>
      <c r="C686" s="148">
        <v>0</v>
      </c>
      <c r="D686" s="148">
        <v>6</v>
      </c>
      <c r="E686" s="148">
        <v>0</v>
      </c>
      <c r="F686" s="148">
        <v>0</v>
      </c>
      <c r="G686" s="148">
        <v>0</v>
      </c>
      <c r="H686" s="148">
        <v>0</v>
      </c>
      <c r="I686" s="148">
        <v>0</v>
      </c>
      <c r="J686" s="148">
        <v>0</v>
      </c>
      <c r="K686" s="148">
        <v>0</v>
      </c>
      <c r="L686" s="148">
        <v>0</v>
      </c>
      <c r="M686" s="512"/>
      <c r="N686" s="445" t="s">
        <v>82</v>
      </c>
      <c r="O686" s="733">
        <v>0</v>
      </c>
      <c r="P686" s="734">
        <v>0</v>
      </c>
      <c r="Q686" s="734">
        <v>0</v>
      </c>
      <c r="R686" s="734">
        <v>4</v>
      </c>
      <c r="S686" s="734">
        <v>0</v>
      </c>
      <c r="T686" s="734">
        <v>1</v>
      </c>
      <c r="U686" s="734">
        <v>0</v>
      </c>
      <c r="V686" s="734">
        <v>1</v>
      </c>
      <c r="W686" s="734">
        <v>0</v>
      </c>
      <c r="X686" s="734">
        <v>0</v>
      </c>
      <c r="Y686" s="734">
        <v>0</v>
      </c>
      <c r="Z686" s="734">
        <v>0</v>
      </c>
      <c r="AA686" s="734">
        <v>0</v>
      </c>
      <c r="AB686" s="734">
        <v>0</v>
      </c>
      <c r="AC686" s="149">
        <v>27.6</v>
      </c>
      <c r="AD686" s="149" t="s">
        <v>24</v>
      </c>
      <c r="AE686" s="148">
        <v>2</v>
      </c>
      <c r="AF686" s="149">
        <v>33.333333333333329</v>
      </c>
      <c r="AG686" s="148">
        <v>1</v>
      </c>
      <c r="AH686" s="149">
        <v>16.666666666666664</v>
      </c>
      <c r="AI686" s="148">
        <v>0</v>
      </c>
      <c r="AJ686" s="501">
        <v>0</v>
      </c>
    </row>
    <row r="687" spans="1:36" x14ac:dyDescent="0.2">
      <c r="A687" s="154" t="s">
        <v>83</v>
      </c>
      <c r="B687" s="500">
        <v>8</v>
      </c>
      <c r="C687" s="148">
        <v>0</v>
      </c>
      <c r="D687" s="148">
        <v>7</v>
      </c>
      <c r="E687" s="148">
        <v>0</v>
      </c>
      <c r="F687" s="148">
        <v>1</v>
      </c>
      <c r="G687" s="148">
        <v>0</v>
      </c>
      <c r="H687" s="148">
        <v>0</v>
      </c>
      <c r="I687" s="148">
        <v>0</v>
      </c>
      <c r="J687" s="148">
        <v>0</v>
      </c>
      <c r="K687" s="148">
        <v>0</v>
      </c>
      <c r="L687" s="148">
        <v>0</v>
      </c>
      <c r="M687" s="512"/>
      <c r="N687" s="445" t="s">
        <v>83</v>
      </c>
      <c r="O687" s="733">
        <v>0</v>
      </c>
      <c r="P687" s="734">
        <v>0</v>
      </c>
      <c r="Q687" s="734">
        <v>0</v>
      </c>
      <c r="R687" s="734">
        <v>1</v>
      </c>
      <c r="S687" s="734">
        <v>4</v>
      </c>
      <c r="T687" s="734">
        <v>3</v>
      </c>
      <c r="U687" s="734">
        <v>0</v>
      </c>
      <c r="V687" s="734">
        <v>0</v>
      </c>
      <c r="W687" s="734">
        <v>0</v>
      </c>
      <c r="X687" s="734">
        <v>0</v>
      </c>
      <c r="Y687" s="734">
        <v>0</v>
      </c>
      <c r="Z687" s="734">
        <v>0</v>
      </c>
      <c r="AA687" s="734">
        <v>0</v>
      </c>
      <c r="AB687" s="734">
        <v>0</v>
      </c>
      <c r="AC687" s="149">
        <v>29.1</v>
      </c>
      <c r="AD687" s="149" t="s">
        <v>24</v>
      </c>
      <c r="AE687" s="148">
        <v>3</v>
      </c>
      <c r="AF687" s="149">
        <v>37.5</v>
      </c>
      <c r="AG687" s="148">
        <v>0</v>
      </c>
      <c r="AH687" s="149">
        <v>0</v>
      </c>
      <c r="AI687" s="148">
        <v>0</v>
      </c>
      <c r="AJ687" s="501">
        <v>0</v>
      </c>
    </row>
    <row r="688" spans="1:36" x14ac:dyDescent="0.2">
      <c r="A688" s="154" t="s">
        <v>84</v>
      </c>
      <c r="B688" s="500">
        <v>13</v>
      </c>
      <c r="C688" s="148">
        <v>0</v>
      </c>
      <c r="D688" s="148">
        <v>13</v>
      </c>
      <c r="E688" s="148">
        <v>0</v>
      </c>
      <c r="F688" s="148">
        <v>0</v>
      </c>
      <c r="G688" s="148">
        <v>0</v>
      </c>
      <c r="H688" s="148">
        <v>0</v>
      </c>
      <c r="I688" s="148">
        <v>0</v>
      </c>
      <c r="J688" s="148">
        <v>0</v>
      </c>
      <c r="K688" s="148">
        <v>0</v>
      </c>
      <c r="L688" s="148">
        <v>0</v>
      </c>
      <c r="M688" s="512"/>
      <c r="N688" s="445" t="s">
        <v>84</v>
      </c>
      <c r="O688" s="733">
        <v>0</v>
      </c>
      <c r="P688" s="734">
        <v>0</v>
      </c>
      <c r="Q688" s="734">
        <v>1</v>
      </c>
      <c r="R688" s="734">
        <v>2</v>
      </c>
      <c r="S688" s="734">
        <v>7</v>
      </c>
      <c r="T688" s="734">
        <v>2</v>
      </c>
      <c r="U688" s="734">
        <v>1</v>
      </c>
      <c r="V688" s="734">
        <v>0</v>
      </c>
      <c r="W688" s="734">
        <v>0</v>
      </c>
      <c r="X688" s="734">
        <v>0</v>
      </c>
      <c r="Y688" s="734">
        <v>0</v>
      </c>
      <c r="Z688" s="734">
        <v>0</v>
      </c>
      <c r="AA688" s="734">
        <v>0</v>
      </c>
      <c r="AB688" s="734">
        <v>0</v>
      </c>
      <c r="AC688" s="149">
        <v>26.8</v>
      </c>
      <c r="AD688" s="149">
        <v>32.4</v>
      </c>
      <c r="AE688" s="148">
        <v>3</v>
      </c>
      <c r="AF688" s="149">
        <v>23.076923076923077</v>
      </c>
      <c r="AG688" s="148">
        <v>1</v>
      </c>
      <c r="AH688" s="149">
        <v>7.6923076923076925</v>
      </c>
      <c r="AI688" s="148">
        <v>0</v>
      </c>
      <c r="AJ688" s="501">
        <v>0</v>
      </c>
    </row>
    <row r="689" spans="1:36" x14ac:dyDescent="0.2">
      <c r="A689" s="154" t="s">
        <v>51</v>
      </c>
      <c r="B689" s="500">
        <v>7</v>
      </c>
      <c r="C689" s="148">
        <v>0</v>
      </c>
      <c r="D689" s="148">
        <v>7</v>
      </c>
      <c r="E689" s="148">
        <v>0</v>
      </c>
      <c r="F689" s="148">
        <v>0</v>
      </c>
      <c r="G689" s="148">
        <v>0</v>
      </c>
      <c r="H689" s="148">
        <v>0</v>
      </c>
      <c r="I689" s="148">
        <v>0</v>
      </c>
      <c r="J689" s="148">
        <v>0</v>
      </c>
      <c r="K689" s="148">
        <v>0</v>
      </c>
      <c r="L689" s="148">
        <v>0</v>
      </c>
      <c r="M689" s="512"/>
      <c r="N689" s="445" t="s">
        <v>51</v>
      </c>
      <c r="O689" s="733">
        <v>0</v>
      </c>
      <c r="P689" s="734">
        <v>0</v>
      </c>
      <c r="Q689" s="734">
        <v>0</v>
      </c>
      <c r="R689" s="734">
        <v>1</v>
      </c>
      <c r="S689" s="734">
        <v>4</v>
      </c>
      <c r="T689" s="734">
        <v>2</v>
      </c>
      <c r="U689" s="734">
        <v>0</v>
      </c>
      <c r="V689" s="734">
        <v>0</v>
      </c>
      <c r="W689" s="734">
        <v>0</v>
      </c>
      <c r="X689" s="734">
        <v>0</v>
      </c>
      <c r="Y689" s="734">
        <v>0</v>
      </c>
      <c r="Z689" s="734">
        <v>0</v>
      </c>
      <c r="AA689" s="734">
        <v>0</v>
      </c>
      <c r="AB689" s="734">
        <v>0</v>
      </c>
      <c r="AC689" s="149">
        <v>29</v>
      </c>
      <c r="AD689" s="149" t="s">
        <v>24</v>
      </c>
      <c r="AE689" s="148">
        <v>2</v>
      </c>
      <c r="AF689" s="149">
        <v>28.571428571428569</v>
      </c>
      <c r="AG689" s="148">
        <v>0</v>
      </c>
      <c r="AH689" s="149">
        <v>0</v>
      </c>
      <c r="AI689" s="148">
        <v>0</v>
      </c>
      <c r="AJ689" s="501">
        <v>0</v>
      </c>
    </row>
    <row r="690" spans="1:36" x14ac:dyDescent="0.2">
      <c r="A690" s="154" t="s">
        <v>85</v>
      </c>
      <c r="B690" s="500">
        <v>4</v>
      </c>
      <c r="C690" s="148">
        <v>1</v>
      </c>
      <c r="D690" s="148">
        <v>3</v>
      </c>
      <c r="E690" s="148">
        <v>0</v>
      </c>
      <c r="F690" s="148">
        <v>0</v>
      </c>
      <c r="G690" s="148">
        <v>0</v>
      </c>
      <c r="H690" s="148">
        <v>0</v>
      </c>
      <c r="I690" s="148">
        <v>0</v>
      </c>
      <c r="J690" s="148">
        <v>0</v>
      </c>
      <c r="K690" s="148">
        <v>0</v>
      </c>
      <c r="L690" s="148">
        <v>0</v>
      </c>
      <c r="M690" s="512"/>
      <c r="N690" s="445" t="s">
        <v>85</v>
      </c>
      <c r="O690" s="733">
        <v>0</v>
      </c>
      <c r="P690" s="734">
        <v>0</v>
      </c>
      <c r="Q690" s="734">
        <v>0</v>
      </c>
      <c r="R690" s="734">
        <v>2</v>
      </c>
      <c r="S690" s="734">
        <v>1</v>
      </c>
      <c r="T690" s="734">
        <v>1</v>
      </c>
      <c r="U690" s="734">
        <v>0</v>
      </c>
      <c r="V690" s="734">
        <v>0</v>
      </c>
      <c r="W690" s="734">
        <v>0</v>
      </c>
      <c r="X690" s="734">
        <v>0</v>
      </c>
      <c r="Y690" s="734">
        <v>0</v>
      </c>
      <c r="Z690" s="734">
        <v>0</v>
      </c>
      <c r="AA690" s="734">
        <v>0</v>
      </c>
      <c r="AB690" s="734">
        <v>0</v>
      </c>
      <c r="AC690" s="149">
        <v>26.1</v>
      </c>
      <c r="AD690" s="149" t="s">
        <v>24</v>
      </c>
      <c r="AE690" s="148">
        <v>1</v>
      </c>
      <c r="AF690" s="149">
        <v>25</v>
      </c>
      <c r="AG690" s="148">
        <v>0</v>
      </c>
      <c r="AH690" s="149">
        <v>0</v>
      </c>
      <c r="AI690" s="148">
        <v>0</v>
      </c>
      <c r="AJ690" s="501">
        <v>0</v>
      </c>
    </row>
    <row r="691" spans="1:36" x14ac:dyDescent="0.2">
      <c r="A691" s="154" t="s">
        <v>86</v>
      </c>
      <c r="B691" s="500">
        <v>9</v>
      </c>
      <c r="C691" s="148">
        <v>1</v>
      </c>
      <c r="D691" s="148">
        <v>7</v>
      </c>
      <c r="E691" s="148">
        <v>0</v>
      </c>
      <c r="F691" s="148">
        <v>1</v>
      </c>
      <c r="G691" s="148">
        <v>0</v>
      </c>
      <c r="H691" s="148">
        <v>0</v>
      </c>
      <c r="I691" s="148">
        <v>0</v>
      </c>
      <c r="J691" s="148">
        <v>0</v>
      </c>
      <c r="K691" s="148">
        <v>0</v>
      </c>
      <c r="L691" s="148">
        <v>0</v>
      </c>
      <c r="M691" s="512"/>
      <c r="N691" s="445" t="s">
        <v>86</v>
      </c>
      <c r="O691" s="733">
        <v>1</v>
      </c>
      <c r="P691" s="734">
        <v>0</v>
      </c>
      <c r="Q691" s="734">
        <v>1</v>
      </c>
      <c r="R691" s="734">
        <v>3</v>
      </c>
      <c r="S691" s="734">
        <v>2</v>
      </c>
      <c r="T691" s="734">
        <v>1</v>
      </c>
      <c r="U691" s="734">
        <v>1</v>
      </c>
      <c r="V691" s="734">
        <v>0</v>
      </c>
      <c r="W691" s="734">
        <v>0</v>
      </c>
      <c r="X691" s="734">
        <v>0</v>
      </c>
      <c r="Y691" s="734">
        <v>0</v>
      </c>
      <c r="Z691" s="734">
        <v>0</v>
      </c>
      <c r="AA691" s="734">
        <v>0</v>
      </c>
      <c r="AB691" s="734">
        <v>0</v>
      </c>
      <c r="AC691" s="149">
        <v>24.6</v>
      </c>
      <c r="AD691" s="149" t="s">
        <v>24</v>
      </c>
      <c r="AE691" s="148">
        <v>2</v>
      </c>
      <c r="AF691" s="149">
        <v>22.222222222222221</v>
      </c>
      <c r="AG691" s="148">
        <v>1</v>
      </c>
      <c r="AH691" s="149">
        <v>11.111111111111111</v>
      </c>
      <c r="AI691" s="148">
        <v>0</v>
      </c>
      <c r="AJ691" s="501">
        <v>0</v>
      </c>
    </row>
    <row r="692" spans="1:36" x14ac:dyDescent="0.2">
      <c r="A692" s="154" t="s">
        <v>87</v>
      </c>
      <c r="B692" s="500">
        <v>7</v>
      </c>
      <c r="C692" s="148">
        <v>0</v>
      </c>
      <c r="D692" s="148">
        <v>7</v>
      </c>
      <c r="E692" s="148">
        <v>0</v>
      </c>
      <c r="F692" s="148">
        <v>0</v>
      </c>
      <c r="G692" s="148">
        <v>0</v>
      </c>
      <c r="H692" s="148">
        <v>0</v>
      </c>
      <c r="I692" s="148">
        <v>0</v>
      </c>
      <c r="J692" s="148">
        <v>0</v>
      </c>
      <c r="K692" s="148">
        <v>0</v>
      </c>
      <c r="L692" s="148">
        <v>0</v>
      </c>
      <c r="M692" s="512"/>
      <c r="N692" s="445" t="s">
        <v>87</v>
      </c>
      <c r="O692" s="733">
        <v>0</v>
      </c>
      <c r="P692" s="734">
        <v>0</v>
      </c>
      <c r="Q692" s="734">
        <v>1</v>
      </c>
      <c r="R692" s="734">
        <v>0</v>
      </c>
      <c r="S692" s="734">
        <v>6</v>
      </c>
      <c r="T692" s="734">
        <v>0</v>
      </c>
      <c r="U692" s="734">
        <v>0</v>
      </c>
      <c r="V692" s="734">
        <v>0</v>
      </c>
      <c r="W692" s="734">
        <v>0</v>
      </c>
      <c r="X692" s="734">
        <v>0</v>
      </c>
      <c r="Y692" s="734">
        <v>0</v>
      </c>
      <c r="Z692" s="734">
        <v>0</v>
      </c>
      <c r="AA692" s="734">
        <v>0</v>
      </c>
      <c r="AB692" s="734">
        <v>0</v>
      </c>
      <c r="AC692" s="149">
        <v>25.9</v>
      </c>
      <c r="AD692" s="149" t="s">
        <v>24</v>
      </c>
      <c r="AE692" s="148">
        <v>0</v>
      </c>
      <c r="AF692" s="149">
        <v>0</v>
      </c>
      <c r="AG692" s="148">
        <v>0</v>
      </c>
      <c r="AH692" s="149">
        <v>0</v>
      </c>
      <c r="AI692" s="148">
        <v>0</v>
      </c>
      <c r="AJ692" s="501">
        <v>0</v>
      </c>
    </row>
    <row r="693" spans="1:36" x14ac:dyDescent="0.2">
      <c r="A693" s="154" t="s">
        <v>53</v>
      </c>
      <c r="B693" s="504">
        <v>5</v>
      </c>
      <c r="C693" s="150">
        <v>0</v>
      </c>
      <c r="D693" s="150">
        <v>4</v>
      </c>
      <c r="E693" s="150">
        <v>0</v>
      </c>
      <c r="F693" s="150">
        <v>1</v>
      </c>
      <c r="G693" s="150">
        <v>0</v>
      </c>
      <c r="H693" s="150">
        <v>0</v>
      </c>
      <c r="I693" s="150">
        <v>0</v>
      </c>
      <c r="J693" s="150">
        <v>0</v>
      </c>
      <c r="K693" s="150">
        <v>0</v>
      </c>
      <c r="L693" s="150">
        <v>0</v>
      </c>
      <c r="M693" s="514"/>
      <c r="N693" s="445" t="s">
        <v>53</v>
      </c>
      <c r="O693" s="733">
        <v>0</v>
      </c>
      <c r="P693" s="734">
        <v>1</v>
      </c>
      <c r="Q693" s="734">
        <v>2</v>
      </c>
      <c r="R693" s="734">
        <v>1</v>
      </c>
      <c r="S693" s="734">
        <v>1</v>
      </c>
      <c r="T693" s="734">
        <v>0</v>
      </c>
      <c r="U693" s="734">
        <v>0</v>
      </c>
      <c r="V693" s="734">
        <v>0</v>
      </c>
      <c r="W693" s="734">
        <v>0</v>
      </c>
      <c r="X693" s="734">
        <v>0</v>
      </c>
      <c r="Y693" s="734">
        <v>0</v>
      </c>
      <c r="Z693" s="734">
        <v>0</v>
      </c>
      <c r="AA693" s="734">
        <v>0</v>
      </c>
      <c r="AB693" s="734">
        <v>0</v>
      </c>
      <c r="AC693" s="151">
        <v>20.6</v>
      </c>
      <c r="AD693" s="151" t="s">
        <v>24</v>
      </c>
      <c r="AE693" s="150">
        <v>0</v>
      </c>
      <c r="AF693" s="151">
        <v>0</v>
      </c>
      <c r="AG693" s="150">
        <v>0</v>
      </c>
      <c r="AH693" s="151">
        <v>0</v>
      </c>
      <c r="AI693" s="150">
        <v>0</v>
      </c>
      <c r="AJ693" s="505">
        <v>0</v>
      </c>
    </row>
    <row r="694" spans="1:36" x14ac:dyDescent="0.2">
      <c r="A694" s="154" t="s">
        <v>88</v>
      </c>
      <c r="B694" s="500">
        <v>7</v>
      </c>
      <c r="C694" s="148">
        <v>1</v>
      </c>
      <c r="D694" s="148">
        <v>6</v>
      </c>
      <c r="E694" s="148">
        <v>0</v>
      </c>
      <c r="F694" s="148">
        <v>0</v>
      </c>
      <c r="G694" s="148">
        <v>0</v>
      </c>
      <c r="H694" s="148">
        <v>0</v>
      </c>
      <c r="I694" s="148">
        <v>0</v>
      </c>
      <c r="J694" s="148">
        <v>0</v>
      </c>
      <c r="K694" s="148">
        <v>0</v>
      </c>
      <c r="L694" s="148">
        <v>0</v>
      </c>
      <c r="M694" s="512"/>
      <c r="N694" s="445" t="s">
        <v>88</v>
      </c>
      <c r="O694" s="733">
        <v>0</v>
      </c>
      <c r="P694" s="734">
        <v>0</v>
      </c>
      <c r="Q694" s="734">
        <v>0</v>
      </c>
      <c r="R694" s="734">
        <v>3</v>
      </c>
      <c r="S694" s="734">
        <v>2</v>
      </c>
      <c r="T694" s="734">
        <v>2</v>
      </c>
      <c r="U694" s="734">
        <v>0</v>
      </c>
      <c r="V694" s="734">
        <v>0</v>
      </c>
      <c r="W694" s="734">
        <v>0</v>
      </c>
      <c r="X694" s="734">
        <v>0</v>
      </c>
      <c r="Y694" s="734">
        <v>0</v>
      </c>
      <c r="Z694" s="734">
        <v>0</v>
      </c>
      <c r="AA694" s="734">
        <v>0</v>
      </c>
      <c r="AB694" s="734">
        <v>0</v>
      </c>
      <c r="AC694" s="149">
        <v>25.5</v>
      </c>
      <c r="AD694" s="149" t="s">
        <v>24</v>
      </c>
      <c r="AE694" s="148">
        <v>2</v>
      </c>
      <c r="AF694" s="149">
        <v>28.571428571428569</v>
      </c>
      <c r="AG694" s="148">
        <v>0</v>
      </c>
      <c r="AH694" s="149">
        <v>0</v>
      </c>
      <c r="AI694" s="148">
        <v>0</v>
      </c>
      <c r="AJ694" s="501">
        <v>0</v>
      </c>
    </row>
    <row r="695" spans="1:36" x14ac:dyDescent="0.2">
      <c r="A695" s="154" t="s">
        <v>89</v>
      </c>
      <c r="B695" s="500">
        <v>6</v>
      </c>
      <c r="C695" s="148">
        <v>0</v>
      </c>
      <c r="D695" s="148">
        <v>6</v>
      </c>
      <c r="E695" s="148">
        <v>0</v>
      </c>
      <c r="F695" s="148">
        <v>0</v>
      </c>
      <c r="G695" s="148">
        <v>0</v>
      </c>
      <c r="H695" s="148">
        <v>0</v>
      </c>
      <c r="I695" s="148">
        <v>0</v>
      </c>
      <c r="J695" s="148">
        <v>0</v>
      </c>
      <c r="K695" s="148">
        <v>0</v>
      </c>
      <c r="L695" s="148">
        <v>0</v>
      </c>
      <c r="M695" s="512"/>
      <c r="N695" s="445" t="s">
        <v>89</v>
      </c>
      <c r="O695" s="733">
        <v>0</v>
      </c>
      <c r="P695" s="734">
        <v>1</v>
      </c>
      <c r="Q695" s="734">
        <v>2</v>
      </c>
      <c r="R695" s="734">
        <v>1</v>
      </c>
      <c r="S695" s="734">
        <v>2</v>
      </c>
      <c r="T695" s="734">
        <v>0</v>
      </c>
      <c r="U695" s="734">
        <v>0</v>
      </c>
      <c r="V695" s="734">
        <v>0</v>
      </c>
      <c r="W695" s="734">
        <v>0</v>
      </c>
      <c r="X695" s="734">
        <v>0</v>
      </c>
      <c r="Y695" s="734">
        <v>0</v>
      </c>
      <c r="Z695" s="734">
        <v>0</v>
      </c>
      <c r="AA695" s="734">
        <v>0</v>
      </c>
      <c r="AB695" s="734">
        <v>0</v>
      </c>
      <c r="AC695" s="149">
        <v>21.4</v>
      </c>
      <c r="AD695" s="149" t="s">
        <v>24</v>
      </c>
      <c r="AE695" s="148">
        <v>0</v>
      </c>
      <c r="AF695" s="149">
        <v>0</v>
      </c>
      <c r="AG695" s="148">
        <v>0</v>
      </c>
      <c r="AH695" s="149">
        <v>0</v>
      </c>
      <c r="AI695" s="148">
        <v>0</v>
      </c>
      <c r="AJ695" s="501">
        <v>0</v>
      </c>
    </row>
    <row r="696" spans="1:36" x14ac:dyDescent="0.2">
      <c r="A696" s="154" t="s">
        <v>90</v>
      </c>
      <c r="B696" s="500">
        <v>8</v>
      </c>
      <c r="C696" s="148">
        <v>1</v>
      </c>
      <c r="D696" s="148">
        <v>7</v>
      </c>
      <c r="E696" s="148">
        <v>0</v>
      </c>
      <c r="F696" s="148">
        <v>0</v>
      </c>
      <c r="G696" s="148">
        <v>0</v>
      </c>
      <c r="H696" s="148">
        <v>0</v>
      </c>
      <c r="I696" s="148">
        <v>0</v>
      </c>
      <c r="J696" s="148">
        <v>0</v>
      </c>
      <c r="K696" s="148">
        <v>0</v>
      </c>
      <c r="L696" s="148">
        <v>0</v>
      </c>
      <c r="M696" s="512"/>
      <c r="N696" s="445" t="s">
        <v>90</v>
      </c>
      <c r="O696" s="733">
        <v>1</v>
      </c>
      <c r="P696" s="734">
        <v>0</v>
      </c>
      <c r="Q696" s="734">
        <v>2</v>
      </c>
      <c r="R696" s="734">
        <v>3</v>
      </c>
      <c r="S696" s="734">
        <v>1</v>
      </c>
      <c r="T696" s="734">
        <v>0</v>
      </c>
      <c r="U696" s="734">
        <v>1</v>
      </c>
      <c r="V696" s="734">
        <v>0</v>
      </c>
      <c r="W696" s="734">
        <v>0</v>
      </c>
      <c r="X696" s="734">
        <v>0</v>
      </c>
      <c r="Y696" s="734">
        <v>0</v>
      </c>
      <c r="Z696" s="734">
        <v>0</v>
      </c>
      <c r="AA696" s="734">
        <v>0</v>
      </c>
      <c r="AB696" s="734">
        <v>0</v>
      </c>
      <c r="AC696" s="149">
        <v>21.4</v>
      </c>
      <c r="AD696" s="149" t="s">
        <v>24</v>
      </c>
      <c r="AE696" s="148">
        <v>1</v>
      </c>
      <c r="AF696" s="149">
        <v>12.5</v>
      </c>
      <c r="AG696" s="148">
        <v>1</v>
      </c>
      <c r="AH696" s="149">
        <v>12.5</v>
      </c>
      <c r="AI696" s="148">
        <v>0</v>
      </c>
      <c r="AJ696" s="501">
        <v>0</v>
      </c>
    </row>
    <row r="697" spans="1:36" x14ac:dyDescent="0.2">
      <c r="A697" s="154" t="s">
        <v>55</v>
      </c>
      <c r="B697" s="500">
        <v>8</v>
      </c>
      <c r="C697" s="148">
        <v>0</v>
      </c>
      <c r="D697" s="148">
        <v>7</v>
      </c>
      <c r="E697" s="148">
        <v>0</v>
      </c>
      <c r="F697" s="148">
        <v>1</v>
      </c>
      <c r="G697" s="148">
        <v>0</v>
      </c>
      <c r="H697" s="148">
        <v>0</v>
      </c>
      <c r="I697" s="148">
        <v>0</v>
      </c>
      <c r="J697" s="148">
        <v>0</v>
      </c>
      <c r="K697" s="148">
        <v>0</v>
      </c>
      <c r="L697" s="148">
        <v>0</v>
      </c>
      <c r="M697" s="512"/>
      <c r="N697" s="445" t="s">
        <v>55</v>
      </c>
      <c r="O697" s="733">
        <v>0</v>
      </c>
      <c r="P697" s="734">
        <v>0</v>
      </c>
      <c r="Q697" s="734">
        <v>3</v>
      </c>
      <c r="R697" s="734">
        <v>2</v>
      </c>
      <c r="S697" s="734">
        <v>2</v>
      </c>
      <c r="T697" s="734">
        <v>1</v>
      </c>
      <c r="U697" s="734">
        <v>0</v>
      </c>
      <c r="V697" s="734">
        <v>0</v>
      </c>
      <c r="W697" s="734">
        <v>0</v>
      </c>
      <c r="X697" s="734">
        <v>0</v>
      </c>
      <c r="Y697" s="734">
        <v>0</v>
      </c>
      <c r="Z697" s="734">
        <v>0</v>
      </c>
      <c r="AA697" s="734">
        <v>0</v>
      </c>
      <c r="AB697" s="734">
        <v>0</v>
      </c>
      <c r="AC697" s="149">
        <v>23.2</v>
      </c>
      <c r="AD697" s="149" t="s">
        <v>24</v>
      </c>
      <c r="AE697" s="148">
        <v>1</v>
      </c>
      <c r="AF697" s="149">
        <v>12.5</v>
      </c>
      <c r="AG697" s="148">
        <v>0</v>
      </c>
      <c r="AH697" s="149">
        <v>0</v>
      </c>
      <c r="AI697" s="148">
        <v>0</v>
      </c>
      <c r="AJ697" s="501">
        <v>0</v>
      </c>
    </row>
    <row r="698" spans="1:36" x14ac:dyDescent="0.2">
      <c r="A698" s="154" t="s">
        <v>91</v>
      </c>
      <c r="B698" s="500">
        <v>5</v>
      </c>
      <c r="C698" s="148">
        <v>0</v>
      </c>
      <c r="D698" s="148">
        <v>5</v>
      </c>
      <c r="E698" s="148">
        <v>0</v>
      </c>
      <c r="F698" s="148">
        <v>0</v>
      </c>
      <c r="G698" s="148">
        <v>0</v>
      </c>
      <c r="H698" s="148">
        <v>0</v>
      </c>
      <c r="I698" s="148">
        <v>0</v>
      </c>
      <c r="J698" s="148">
        <v>0</v>
      </c>
      <c r="K698" s="148">
        <v>0</v>
      </c>
      <c r="L698" s="148">
        <v>0</v>
      </c>
      <c r="M698" s="512"/>
      <c r="N698" s="445" t="s">
        <v>91</v>
      </c>
      <c r="O698" s="733">
        <v>0</v>
      </c>
      <c r="P698" s="734">
        <v>0</v>
      </c>
      <c r="Q698" s="734">
        <v>1</v>
      </c>
      <c r="R698" s="734">
        <v>3</v>
      </c>
      <c r="S698" s="734">
        <v>1</v>
      </c>
      <c r="T698" s="734">
        <v>0</v>
      </c>
      <c r="U698" s="734">
        <v>0</v>
      </c>
      <c r="V698" s="734">
        <v>0</v>
      </c>
      <c r="W698" s="734">
        <v>0</v>
      </c>
      <c r="X698" s="734">
        <v>0</v>
      </c>
      <c r="Y698" s="734">
        <v>0</v>
      </c>
      <c r="Z698" s="734">
        <v>0</v>
      </c>
      <c r="AA698" s="734">
        <v>0</v>
      </c>
      <c r="AB698" s="734">
        <v>0</v>
      </c>
      <c r="AC698" s="149">
        <v>23.2</v>
      </c>
      <c r="AD698" s="149" t="s">
        <v>24</v>
      </c>
      <c r="AE698" s="148">
        <v>0</v>
      </c>
      <c r="AF698" s="149">
        <v>0</v>
      </c>
      <c r="AG698" s="148">
        <v>0</v>
      </c>
      <c r="AH698" s="149">
        <v>0</v>
      </c>
      <c r="AI698" s="148">
        <v>0</v>
      </c>
      <c r="AJ698" s="501">
        <v>0</v>
      </c>
    </row>
    <row r="699" spans="1:36" x14ac:dyDescent="0.2">
      <c r="A699" s="154" t="s">
        <v>92</v>
      </c>
      <c r="B699" s="500">
        <v>5</v>
      </c>
      <c r="C699" s="148">
        <v>0</v>
      </c>
      <c r="D699" s="148">
        <v>5</v>
      </c>
      <c r="E699" s="148">
        <v>0</v>
      </c>
      <c r="F699" s="148">
        <v>0</v>
      </c>
      <c r="G699" s="148">
        <v>0</v>
      </c>
      <c r="H699" s="148">
        <v>0</v>
      </c>
      <c r="I699" s="148">
        <v>0</v>
      </c>
      <c r="J699" s="148">
        <v>0</v>
      </c>
      <c r="K699" s="148">
        <v>0</v>
      </c>
      <c r="L699" s="148">
        <v>0</v>
      </c>
      <c r="M699" s="512"/>
      <c r="N699" s="445" t="s">
        <v>92</v>
      </c>
      <c r="O699" s="733">
        <v>0</v>
      </c>
      <c r="P699" s="734">
        <v>0</v>
      </c>
      <c r="Q699" s="734">
        <v>1</v>
      </c>
      <c r="R699" s="734">
        <v>2</v>
      </c>
      <c r="S699" s="734">
        <v>1</v>
      </c>
      <c r="T699" s="734">
        <v>1</v>
      </c>
      <c r="U699" s="734">
        <v>0</v>
      </c>
      <c r="V699" s="734">
        <v>0</v>
      </c>
      <c r="W699" s="734">
        <v>0</v>
      </c>
      <c r="X699" s="734">
        <v>0</v>
      </c>
      <c r="Y699" s="734">
        <v>0</v>
      </c>
      <c r="Z699" s="734">
        <v>0</v>
      </c>
      <c r="AA699" s="734">
        <v>0</v>
      </c>
      <c r="AB699" s="734">
        <v>0</v>
      </c>
      <c r="AC699" s="149">
        <v>24.9</v>
      </c>
      <c r="AD699" s="149" t="s">
        <v>24</v>
      </c>
      <c r="AE699" s="148">
        <v>1</v>
      </c>
      <c r="AF699" s="149">
        <v>20</v>
      </c>
      <c r="AG699" s="148">
        <v>0</v>
      </c>
      <c r="AH699" s="149">
        <v>0</v>
      </c>
      <c r="AI699" s="148">
        <v>0</v>
      </c>
      <c r="AJ699" s="501">
        <v>0</v>
      </c>
    </row>
    <row r="700" spans="1:36" x14ac:dyDescent="0.2">
      <c r="A700" s="154" t="s">
        <v>93</v>
      </c>
      <c r="B700" s="500">
        <v>4</v>
      </c>
      <c r="C700" s="148">
        <v>0</v>
      </c>
      <c r="D700" s="148">
        <v>4</v>
      </c>
      <c r="E700" s="148">
        <v>0</v>
      </c>
      <c r="F700" s="148">
        <v>0</v>
      </c>
      <c r="G700" s="148">
        <v>0</v>
      </c>
      <c r="H700" s="148">
        <v>0</v>
      </c>
      <c r="I700" s="148">
        <v>0</v>
      </c>
      <c r="J700" s="148">
        <v>0</v>
      </c>
      <c r="K700" s="148">
        <v>0</v>
      </c>
      <c r="L700" s="148">
        <v>0</v>
      </c>
      <c r="M700" s="512"/>
      <c r="N700" s="445" t="s">
        <v>93</v>
      </c>
      <c r="O700" s="733">
        <v>0</v>
      </c>
      <c r="P700" s="734">
        <v>0</v>
      </c>
      <c r="Q700" s="734">
        <v>0</v>
      </c>
      <c r="R700" s="734">
        <v>0</v>
      </c>
      <c r="S700" s="734">
        <v>3</v>
      </c>
      <c r="T700" s="734">
        <v>1</v>
      </c>
      <c r="U700" s="734">
        <v>0</v>
      </c>
      <c r="V700" s="734">
        <v>0</v>
      </c>
      <c r="W700" s="734">
        <v>0</v>
      </c>
      <c r="X700" s="734">
        <v>0</v>
      </c>
      <c r="Y700" s="734">
        <v>0</v>
      </c>
      <c r="Z700" s="734">
        <v>0</v>
      </c>
      <c r="AA700" s="734">
        <v>0</v>
      </c>
      <c r="AB700" s="734">
        <v>0</v>
      </c>
      <c r="AC700" s="149">
        <v>28.1</v>
      </c>
      <c r="AD700" s="149" t="s">
        <v>24</v>
      </c>
      <c r="AE700" s="148">
        <v>1</v>
      </c>
      <c r="AF700" s="149">
        <v>25</v>
      </c>
      <c r="AG700" s="148">
        <v>0</v>
      </c>
      <c r="AH700" s="149">
        <v>0</v>
      </c>
      <c r="AI700" s="148">
        <v>0</v>
      </c>
      <c r="AJ700" s="501">
        <v>0</v>
      </c>
    </row>
    <row r="701" spans="1:36" x14ac:dyDescent="0.2">
      <c r="A701" s="154" t="s">
        <v>57</v>
      </c>
      <c r="B701" s="500">
        <v>6</v>
      </c>
      <c r="C701" s="148">
        <v>0</v>
      </c>
      <c r="D701" s="148">
        <v>5</v>
      </c>
      <c r="E701" s="148">
        <v>0</v>
      </c>
      <c r="F701" s="148">
        <v>1</v>
      </c>
      <c r="G701" s="148">
        <v>0</v>
      </c>
      <c r="H701" s="148">
        <v>0</v>
      </c>
      <c r="I701" s="148">
        <v>0</v>
      </c>
      <c r="J701" s="148">
        <v>0</v>
      </c>
      <c r="K701" s="148">
        <v>0</v>
      </c>
      <c r="L701" s="148">
        <v>0</v>
      </c>
      <c r="M701" s="512"/>
      <c r="N701" s="445" t="s">
        <v>57</v>
      </c>
      <c r="O701" s="733">
        <v>0</v>
      </c>
      <c r="P701" s="734">
        <v>0</v>
      </c>
      <c r="Q701" s="734">
        <v>1</v>
      </c>
      <c r="R701" s="734">
        <v>2</v>
      </c>
      <c r="S701" s="734">
        <v>2</v>
      </c>
      <c r="T701" s="734">
        <v>1</v>
      </c>
      <c r="U701" s="734">
        <v>0</v>
      </c>
      <c r="V701" s="734">
        <v>0</v>
      </c>
      <c r="W701" s="734">
        <v>0</v>
      </c>
      <c r="X701" s="734">
        <v>0</v>
      </c>
      <c r="Y701" s="734">
        <v>0</v>
      </c>
      <c r="Z701" s="734">
        <v>0</v>
      </c>
      <c r="AA701" s="734">
        <v>0</v>
      </c>
      <c r="AB701" s="734">
        <v>0</v>
      </c>
      <c r="AC701" s="149">
        <v>25.2</v>
      </c>
      <c r="AD701" s="149" t="s">
        <v>24</v>
      </c>
      <c r="AE701" s="148">
        <v>1</v>
      </c>
      <c r="AF701" s="149">
        <v>16.666666666666664</v>
      </c>
      <c r="AG701" s="148">
        <v>0</v>
      </c>
      <c r="AH701" s="149">
        <v>0</v>
      </c>
      <c r="AI701" s="148">
        <v>0</v>
      </c>
      <c r="AJ701" s="501">
        <v>0</v>
      </c>
    </row>
    <row r="702" spans="1:36" x14ac:dyDescent="0.2">
      <c r="A702" s="154" t="s">
        <v>94</v>
      </c>
      <c r="B702" s="500">
        <v>5</v>
      </c>
      <c r="C702" s="148">
        <v>0</v>
      </c>
      <c r="D702" s="148">
        <v>5</v>
      </c>
      <c r="E702" s="148">
        <v>0</v>
      </c>
      <c r="F702" s="148">
        <v>0</v>
      </c>
      <c r="G702" s="148">
        <v>0</v>
      </c>
      <c r="H702" s="148">
        <v>0</v>
      </c>
      <c r="I702" s="148">
        <v>0</v>
      </c>
      <c r="J702" s="148">
        <v>0</v>
      </c>
      <c r="K702" s="148">
        <v>0</v>
      </c>
      <c r="L702" s="148">
        <v>0</v>
      </c>
      <c r="M702" s="512"/>
      <c r="N702" s="445" t="s">
        <v>94</v>
      </c>
      <c r="O702" s="733">
        <v>0</v>
      </c>
      <c r="P702" s="734">
        <v>1</v>
      </c>
      <c r="Q702" s="734">
        <v>0</v>
      </c>
      <c r="R702" s="734">
        <v>0</v>
      </c>
      <c r="S702" s="734">
        <v>1</v>
      </c>
      <c r="T702" s="734">
        <v>3</v>
      </c>
      <c r="U702" s="734">
        <v>0</v>
      </c>
      <c r="V702" s="734">
        <v>0</v>
      </c>
      <c r="W702" s="734">
        <v>0</v>
      </c>
      <c r="X702" s="734">
        <v>0</v>
      </c>
      <c r="Y702" s="734">
        <v>0</v>
      </c>
      <c r="Z702" s="734">
        <v>0</v>
      </c>
      <c r="AA702" s="734">
        <v>0</v>
      </c>
      <c r="AB702" s="734">
        <v>0</v>
      </c>
      <c r="AC702" s="149">
        <v>27.7</v>
      </c>
      <c r="AD702" s="149" t="s">
        <v>24</v>
      </c>
      <c r="AE702" s="148">
        <v>3</v>
      </c>
      <c r="AF702" s="149">
        <v>60</v>
      </c>
      <c r="AG702" s="148">
        <v>0</v>
      </c>
      <c r="AH702" s="149">
        <v>0</v>
      </c>
      <c r="AI702" s="148">
        <v>0</v>
      </c>
      <c r="AJ702" s="501">
        <v>0</v>
      </c>
    </row>
    <row r="703" spans="1:36" x14ac:dyDescent="0.2">
      <c r="A703" s="154" t="s">
        <v>95</v>
      </c>
      <c r="B703" s="500">
        <v>4</v>
      </c>
      <c r="C703" s="148">
        <v>0</v>
      </c>
      <c r="D703" s="148">
        <v>4</v>
      </c>
      <c r="E703" s="148">
        <v>0</v>
      </c>
      <c r="F703" s="148">
        <v>0</v>
      </c>
      <c r="G703" s="148">
        <v>0</v>
      </c>
      <c r="H703" s="148">
        <v>0</v>
      </c>
      <c r="I703" s="148">
        <v>0</v>
      </c>
      <c r="J703" s="148">
        <v>0</v>
      </c>
      <c r="K703" s="148">
        <v>0</v>
      </c>
      <c r="L703" s="148">
        <v>0</v>
      </c>
      <c r="M703" s="512"/>
      <c r="N703" s="445" t="s">
        <v>95</v>
      </c>
      <c r="O703" s="733">
        <v>0</v>
      </c>
      <c r="P703" s="734">
        <v>0</v>
      </c>
      <c r="Q703" s="734">
        <v>2</v>
      </c>
      <c r="R703" s="734">
        <v>1</v>
      </c>
      <c r="S703" s="734">
        <v>0</v>
      </c>
      <c r="T703" s="734">
        <v>1</v>
      </c>
      <c r="U703" s="734">
        <v>0</v>
      </c>
      <c r="V703" s="734">
        <v>0</v>
      </c>
      <c r="W703" s="734">
        <v>0</v>
      </c>
      <c r="X703" s="734">
        <v>0</v>
      </c>
      <c r="Y703" s="734">
        <v>0</v>
      </c>
      <c r="Z703" s="734">
        <v>0</v>
      </c>
      <c r="AA703" s="734">
        <v>0</v>
      </c>
      <c r="AB703" s="734">
        <v>0</v>
      </c>
      <c r="AC703" s="149">
        <v>22.8</v>
      </c>
      <c r="AD703" s="149" t="s">
        <v>24</v>
      </c>
      <c r="AE703" s="148">
        <v>1</v>
      </c>
      <c r="AF703" s="149">
        <v>25</v>
      </c>
      <c r="AG703" s="148">
        <v>0</v>
      </c>
      <c r="AH703" s="149">
        <v>0</v>
      </c>
      <c r="AI703" s="148">
        <v>0</v>
      </c>
      <c r="AJ703" s="501">
        <v>0</v>
      </c>
    </row>
    <row r="704" spans="1:36" x14ac:dyDescent="0.2">
      <c r="A704" s="154" t="s">
        <v>96</v>
      </c>
      <c r="B704" s="500">
        <v>5</v>
      </c>
      <c r="C704" s="148">
        <v>0</v>
      </c>
      <c r="D704" s="148">
        <v>5</v>
      </c>
      <c r="E704" s="148">
        <v>0</v>
      </c>
      <c r="F704" s="148">
        <v>0</v>
      </c>
      <c r="G704" s="148">
        <v>0</v>
      </c>
      <c r="H704" s="148">
        <v>0</v>
      </c>
      <c r="I704" s="148">
        <v>0</v>
      </c>
      <c r="J704" s="148">
        <v>0</v>
      </c>
      <c r="K704" s="148">
        <v>0</v>
      </c>
      <c r="L704" s="148">
        <v>0</v>
      </c>
      <c r="M704" s="512"/>
      <c r="N704" s="445" t="s">
        <v>96</v>
      </c>
      <c r="O704" s="733">
        <v>0</v>
      </c>
      <c r="P704" s="734">
        <v>1</v>
      </c>
      <c r="Q704" s="734">
        <v>2</v>
      </c>
      <c r="R704" s="734">
        <v>0</v>
      </c>
      <c r="S704" s="734">
        <v>1</v>
      </c>
      <c r="T704" s="734">
        <v>0</v>
      </c>
      <c r="U704" s="734">
        <v>1</v>
      </c>
      <c r="V704" s="734">
        <v>0</v>
      </c>
      <c r="W704" s="734">
        <v>0</v>
      </c>
      <c r="X704" s="734">
        <v>0</v>
      </c>
      <c r="Y704" s="734">
        <v>0</v>
      </c>
      <c r="Z704" s="734">
        <v>0</v>
      </c>
      <c r="AA704" s="734">
        <v>0</v>
      </c>
      <c r="AB704" s="734">
        <v>0</v>
      </c>
      <c r="AC704" s="149">
        <v>23.4</v>
      </c>
      <c r="AD704" s="149" t="s">
        <v>24</v>
      </c>
      <c r="AE704" s="148">
        <v>1</v>
      </c>
      <c r="AF704" s="149">
        <v>20</v>
      </c>
      <c r="AG704" s="148">
        <v>1</v>
      </c>
      <c r="AH704" s="149">
        <v>20</v>
      </c>
      <c r="AI704" s="148">
        <v>0</v>
      </c>
      <c r="AJ704" s="501">
        <v>0</v>
      </c>
    </row>
    <row r="705" spans="1:36" x14ac:dyDescent="0.2">
      <c r="A705" s="154" t="s">
        <v>58</v>
      </c>
      <c r="B705" s="500">
        <v>3</v>
      </c>
      <c r="C705" s="148">
        <v>0</v>
      </c>
      <c r="D705" s="148">
        <v>3</v>
      </c>
      <c r="E705" s="148">
        <v>0</v>
      </c>
      <c r="F705" s="148">
        <v>0</v>
      </c>
      <c r="G705" s="148">
        <v>0</v>
      </c>
      <c r="H705" s="148">
        <v>0</v>
      </c>
      <c r="I705" s="148">
        <v>0</v>
      </c>
      <c r="J705" s="148">
        <v>0</v>
      </c>
      <c r="K705" s="148">
        <v>0</v>
      </c>
      <c r="L705" s="148">
        <v>0</v>
      </c>
      <c r="M705" s="512"/>
      <c r="N705" s="445" t="s">
        <v>58</v>
      </c>
      <c r="O705" s="733">
        <v>0</v>
      </c>
      <c r="P705" s="734">
        <v>0</v>
      </c>
      <c r="Q705" s="734">
        <v>1</v>
      </c>
      <c r="R705" s="734">
        <v>1</v>
      </c>
      <c r="S705" s="734">
        <v>1</v>
      </c>
      <c r="T705" s="734">
        <v>0</v>
      </c>
      <c r="U705" s="734">
        <v>0</v>
      </c>
      <c r="V705" s="734">
        <v>0</v>
      </c>
      <c r="W705" s="734">
        <v>0</v>
      </c>
      <c r="X705" s="734">
        <v>0</v>
      </c>
      <c r="Y705" s="734">
        <v>0</v>
      </c>
      <c r="Z705" s="734">
        <v>0</v>
      </c>
      <c r="AA705" s="734">
        <v>0</v>
      </c>
      <c r="AB705" s="734">
        <v>0</v>
      </c>
      <c r="AC705" s="149">
        <v>22</v>
      </c>
      <c r="AD705" s="149" t="s">
        <v>24</v>
      </c>
      <c r="AE705" s="148">
        <v>0</v>
      </c>
      <c r="AF705" s="149">
        <v>0</v>
      </c>
      <c r="AG705" s="148">
        <v>0</v>
      </c>
      <c r="AH705" s="149">
        <v>0</v>
      </c>
      <c r="AI705" s="148">
        <v>0</v>
      </c>
      <c r="AJ705" s="501">
        <v>0</v>
      </c>
    </row>
    <row r="706" spans="1:36" x14ac:dyDescent="0.2">
      <c r="A706" s="154" t="s">
        <v>97</v>
      </c>
      <c r="B706" s="500">
        <v>4</v>
      </c>
      <c r="C706" s="148">
        <v>0</v>
      </c>
      <c r="D706" s="148">
        <v>3</v>
      </c>
      <c r="E706" s="148">
        <v>0</v>
      </c>
      <c r="F706" s="148">
        <v>1</v>
      </c>
      <c r="G706" s="148">
        <v>0</v>
      </c>
      <c r="H706" s="148">
        <v>0</v>
      </c>
      <c r="I706" s="148">
        <v>0</v>
      </c>
      <c r="J706" s="148">
        <v>0</v>
      </c>
      <c r="K706" s="148">
        <v>0</v>
      </c>
      <c r="L706" s="148">
        <v>0</v>
      </c>
      <c r="M706" s="512"/>
      <c r="N706" s="445" t="s">
        <v>97</v>
      </c>
      <c r="O706" s="733">
        <v>0</v>
      </c>
      <c r="P706" s="734">
        <v>0</v>
      </c>
      <c r="Q706" s="734">
        <v>3</v>
      </c>
      <c r="R706" s="734">
        <v>1</v>
      </c>
      <c r="S706" s="734">
        <v>0</v>
      </c>
      <c r="T706" s="734">
        <v>0</v>
      </c>
      <c r="U706" s="734">
        <v>0</v>
      </c>
      <c r="V706" s="734">
        <v>0</v>
      </c>
      <c r="W706" s="734">
        <v>0</v>
      </c>
      <c r="X706" s="734">
        <v>0</v>
      </c>
      <c r="Y706" s="734">
        <v>0</v>
      </c>
      <c r="Z706" s="734">
        <v>0</v>
      </c>
      <c r="AA706" s="734">
        <v>0</v>
      </c>
      <c r="AB706" s="734">
        <v>0</v>
      </c>
      <c r="AC706" s="149">
        <v>19.2</v>
      </c>
      <c r="AD706" s="149" t="s">
        <v>24</v>
      </c>
      <c r="AE706" s="148">
        <v>0</v>
      </c>
      <c r="AF706" s="149">
        <v>0</v>
      </c>
      <c r="AG706" s="148">
        <v>0</v>
      </c>
      <c r="AH706" s="149">
        <v>0</v>
      </c>
      <c r="AI706" s="148">
        <v>0</v>
      </c>
      <c r="AJ706" s="501">
        <v>0</v>
      </c>
    </row>
    <row r="707" spans="1:36" x14ac:dyDescent="0.2">
      <c r="A707" s="154" t="s">
        <v>98</v>
      </c>
      <c r="B707" s="500">
        <v>5</v>
      </c>
      <c r="C707" s="148">
        <v>0</v>
      </c>
      <c r="D707" s="148">
        <v>4</v>
      </c>
      <c r="E707" s="148">
        <v>0</v>
      </c>
      <c r="F707" s="148">
        <v>1</v>
      </c>
      <c r="G707" s="148">
        <v>0</v>
      </c>
      <c r="H707" s="148">
        <v>0</v>
      </c>
      <c r="I707" s="148">
        <v>0</v>
      </c>
      <c r="J707" s="148">
        <v>0</v>
      </c>
      <c r="K707" s="148">
        <v>0</v>
      </c>
      <c r="L707" s="148">
        <v>0</v>
      </c>
      <c r="M707" s="512"/>
      <c r="N707" s="445" t="s">
        <v>98</v>
      </c>
      <c r="O707" s="733">
        <v>0</v>
      </c>
      <c r="P707" s="734">
        <v>0</v>
      </c>
      <c r="Q707" s="734">
        <v>0</v>
      </c>
      <c r="R707" s="734">
        <v>1</v>
      </c>
      <c r="S707" s="734">
        <v>3</v>
      </c>
      <c r="T707" s="734">
        <v>1</v>
      </c>
      <c r="U707" s="734">
        <v>0</v>
      </c>
      <c r="V707" s="734">
        <v>0</v>
      </c>
      <c r="W707" s="734">
        <v>0</v>
      </c>
      <c r="X707" s="734">
        <v>0</v>
      </c>
      <c r="Y707" s="734">
        <v>0</v>
      </c>
      <c r="Z707" s="734">
        <v>0</v>
      </c>
      <c r="AA707" s="734">
        <v>0</v>
      </c>
      <c r="AB707" s="734">
        <v>0</v>
      </c>
      <c r="AC707" s="149">
        <v>26.4</v>
      </c>
      <c r="AD707" s="149" t="s">
        <v>24</v>
      </c>
      <c r="AE707" s="148">
        <v>1</v>
      </c>
      <c r="AF707" s="149">
        <v>20</v>
      </c>
      <c r="AG707" s="148">
        <v>0</v>
      </c>
      <c r="AH707" s="149">
        <v>0</v>
      </c>
      <c r="AI707" s="148">
        <v>0</v>
      </c>
      <c r="AJ707" s="501">
        <v>0</v>
      </c>
    </row>
    <row r="708" spans="1:36" x14ac:dyDescent="0.2">
      <c r="A708" s="154" t="s">
        <v>99</v>
      </c>
      <c r="B708" s="500">
        <v>3</v>
      </c>
      <c r="C708" s="148">
        <v>1</v>
      </c>
      <c r="D708" s="148">
        <v>2</v>
      </c>
      <c r="E708" s="148">
        <v>0</v>
      </c>
      <c r="F708" s="148">
        <v>0</v>
      </c>
      <c r="G708" s="148">
        <v>0</v>
      </c>
      <c r="H708" s="148">
        <v>0</v>
      </c>
      <c r="I708" s="148">
        <v>0</v>
      </c>
      <c r="J708" s="148">
        <v>0</v>
      </c>
      <c r="K708" s="148">
        <v>0</v>
      </c>
      <c r="L708" s="148">
        <v>0</v>
      </c>
      <c r="M708" s="512"/>
      <c r="N708" s="445" t="s">
        <v>99</v>
      </c>
      <c r="O708" s="733">
        <v>0</v>
      </c>
      <c r="P708" s="734">
        <v>0</v>
      </c>
      <c r="Q708" s="734">
        <v>1</v>
      </c>
      <c r="R708" s="734">
        <v>0</v>
      </c>
      <c r="S708" s="734">
        <v>1</v>
      </c>
      <c r="T708" s="734">
        <v>1</v>
      </c>
      <c r="U708" s="734">
        <v>0</v>
      </c>
      <c r="V708" s="734">
        <v>0</v>
      </c>
      <c r="W708" s="734">
        <v>0</v>
      </c>
      <c r="X708" s="734">
        <v>0</v>
      </c>
      <c r="Y708" s="734">
        <v>0</v>
      </c>
      <c r="Z708" s="734">
        <v>0</v>
      </c>
      <c r="AA708" s="734">
        <v>0</v>
      </c>
      <c r="AB708" s="734">
        <v>0</v>
      </c>
      <c r="AC708" s="149">
        <v>26.3</v>
      </c>
      <c r="AD708" s="149" t="s">
        <v>24</v>
      </c>
      <c r="AE708" s="148">
        <v>1</v>
      </c>
      <c r="AF708" s="149">
        <v>33.333333333333329</v>
      </c>
      <c r="AG708" s="148">
        <v>0</v>
      </c>
      <c r="AH708" s="149">
        <v>0</v>
      </c>
      <c r="AI708" s="148">
        <v>0</v>
      </c>
      <c r="AJ708" s="501">
        <v>0</v>
      </c>
    </row>
    <row r="709" spans="1:36" x14ac:dyDescent="0.2">
      <c r="A709" s="154" t="s">
        <v>60</v>
      </c>
      <c r="B709" s="500">
        <v>8</v>
      </c>
      <c r="C709" s="148">
        <v>0</v>
      </c>
      <c r="D709" s="148">
        <v>8</v>
      </c>
      <c r="E709" s="148">
        <v>0</v>
      </c>
      <c r="F709" s="148">
        <v>0</v>
      </c>
      <c r="G709" s="148">
        <v>0</v>
      </c>
      <c r="H709" s="148">
        <v>0</v>
      </c>
      <c r="I709" s="148">
        <v>0</v>
      </c>
      <c r="J709" s="148">
        <v>0</v>
      </c>
      <c r="K709" s="148">
        <v>0</v>
      </c>
      <c r="L709" s="148">
        <v>0</v>
      </c>
      <c r="M709" s="512"/>
      <c r="N709" s="445" t="s">
        <v>60</v>
      </c>
      <c r="O709" s="733">
        <v>0</v>
      </c>
      <c r="P709" s="734">
        <v>0</v>
      </c>
      <c r="Q709" s="734">
        <v>1</v>
      </c>
      <c r="R709" s="734">
        <v>3</v>
      </c>
      <c r="S709" s="734">
        <v>3</v>
      </c>
      <c r="T709" s="734">
        <v>1</v>
      </c>
      <c r="U709" s="734">
        <v>0</v>
      </c>
      <c r="V709" s="734">
        <v>0</v>
      </c>
      <c r="W709" s="734">
        <v>0</v>
      </c>
      <c r="X709" s="734">
        <v>0</v>
      </c>
      <c r="Y709" s="734">
        <v>0</v>
      </c>
      <c r="Z709" s="734">
        <v>0</v>
      </c>
      <c r="AA709" s="734">
        <v>0</v>
      </c>
      <c r="AB709" s="734">
        <v>0</v>
      </c>
      <c r="AC709" s="149">
        <v>24.3</v>
      </c>
      <c r="AD709" s="149" t="s">
        <v>24</v>
      </c>
      <c r="AE709" s="148">
        <v>1</v>
      </c>
      <c r="AF709" s="149">
        <v>12.5</v>
      </c>
      <c r="AG709" s="148">
        <v>0</v>
      </c>
      <c r="AH709" s="149">
        <v>0</v>
      </c>
      <c r="AI709" s="148">
        <v>0</v>
      </c>
      <c r="AJ709" s="501">
        <v>0</v>
      </c>
    </row>
    <row r="710" spans="1:36" x14ac:dyDescent="0.2">
      <c r="A710" s="154" t="s">
        <v>100</v>
      </c>
      <c r="B710" s="500">
        <v>9</v>
      </c>
      <c r="C710" s="148">
        <v>0</v>
      </c>
      <c r="D710" s="148">
        <v>9</v>
      </c>
      <c r="E710" s="148">
        <v>0</v>
      </c>
      <c r="F710" s="148">
        <v>0</v>
      </c>
      <c r="G710" s="148">
        <v>0</v>
      </c>
      <c r="H710" s="148">
        <v>0</v>
      </c>
      <c r="I710" s="148">
        <v>0</v>
      </c>
      <c r="J710" s="148">
        <v>0</v>
      </c>
      <c r="K710" s="148">
        <v>0</v>
      </c>
      <c r="L710" s="148">
        <v>0</v>
      </c>
      <c r="M710" s="512"/>
      <c r="N710" s="445" t="s">
        <v>100</v>
      </c>
      <c r="O710" s="733">
        <v>0</v>
      </c>
      <c r="P710" s="734">
        <v>1</v>
      </c>
      <c r="Q710" s="734">
        <v>0</v>
      </c>
      <c r="R710" s="734">
        <v>1</v>
      </c>
      <c r="S710" s="734">
        <v>5</v>
      </c>
      <c r="T710" s="734">
        <v>2</v>
      </c>
      <c r="U710" s="734">
        <v>0</v>
      </c>
      <c r="V710" s="734">
        <v>0</v>
      </c>
      <c r="W710" s="734">
        <v>0</v>
      </c>
      <c r="X710" s="734">
        <v>0</v>
      </c>
      <c r="Y710" s="734">
        <v>0</v>
      </c>
      <c r="Z710" s="734">
        <v>0</v>
      </c>
      <c r="AA710" s="734">
        <v>0</v>
      </c>
      <c r="AB710" s="734">
        <v>0</v>
      </c>
      <c r="AC710" s="149">
        <v>26.7</v>
      </c>
      <c r="AD710" s="149" t="s">
        <v>24</v>
      </c>
      <c r="AE710" s="148">
        <v>2</v>
      </c>
      <c r="AF710" s="149">
        <v>22.222222222222221</v>
      </c>
      <c r="AG710" s="148">
        <v>0</v>
      </c>
      <c r="AH710" s="149">
        <v>0</v>
      </c>
      <c r="AI710" s="148">
        <v>0</v>
      </c>
      <c r="AJ710" s="501">
        <v>0</v>
      </c>
    </row>
    <row r="711" spans="1:36" x14ac:dyDescent="0.2">
      <c r="A711" s="154" t="s">
        <v>101</v>
      </c>
      <c r="B711" s="500">
        <v>1</v>
      </c>
      <c r="C711" s="148">
        <v>0</v>
      </c>
      <c r="D711" s="148">
        <v>1</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1</v>
      </c>
      <c r="T711" s="734">
        <v>0</v>
      </c>
      <c r="U711" s="734">
        <v>0</v>
      </c>
      <c r="V711" s="734">
        <v>0</v>
      </c>
      <c r="W711" s="734">
        <v>0</v>
      </c>
      <c r="X711" s="734">
        <v>0</v>
      </c>
      <c r="Y711" s="734">
        <v>0</v>
      </c>
      <c r="Z711" s="734">
        <v>0</v>
      </c>
      <c r="AA711" s="734">
        <v>0</v>
      </c>
      <c r="AB711" s="734">
        <v>0</v>
      </c>
      <c r="AC711" s="149">
        <v>29.5</v>
      </c>
      <c r="AD711" s="149" t="s">
        <v>24</v>
      </c>
      <c r="AE711" s="148">
        <v>0</v>
      </c>
      <c r="AF711" s="149">
        <v>0</v>
      </c>
      <c r="AG711" s="148">
        <v>0</v>
      </c>
      <c r="AH711" s="149">
        <v>0</v>
      </c>
      <c r="AI711" s="148">
        <v>0</v>
      </c>
      <c r="AJ711" s="501">
        <v>0</v>
      </c>
    </row>
    <row r="712" spans="1:36" x14ac:dyDescent="0.2">
      <c r="A712" s="154" t="s">
        <v>102</v>
      </c>
      <c r="B712" s="500">
        <v>7</v>
      </c>
      <c r="C712" s="148">
        <v>0</v>
      </c>
      <c r="D712" s="148">
        <v>7</v>
      </c>
      <c r="E712" s="148">
        <v>0</v>
      </c>
      <c r="F712" s="148">
        <v>0</v>
      </c>
      <c r="G712" s="148">
        <v>0</v>
      </c>
      <c r="H712" s="148">
        <v>0</v>
      </c>
      <c r="I712" s="148">
        <v>0</v>
      </c>
      <c r="J712" s="148">
        <v>0</v>
      </c>
      <c r="K712" s="148">
        <v>0</v>
      </c>
      <c r="L712" s="148">
        <v>0</v>
      </c>
      <c r="M712" s="512"/>
      <c r="N712" s="445" t="s">
        <v>102</v>
      </c>
      <c r="O712" s="733">
        <v>0</v>
      </c>
      <c r="P712" s="734">
        <v>0</v>
      </c>
      <c r="Q712" s="734">
        <v>0</v>
      </c>
      <c r="R712" s="734">
        <v>6</v>
      </c>
      <c r="S712" s="734">
        <v>1</v>
      </c>
      <c r="T712" s="734">
        <v>0</v>
      </c>
      <c r="U712" s="734">
        <v>0</v>
      </c>
      <c r="V712" s="734">
        <v>0</v>
      </c>
      <c r="W712" s="734">
        <v>0</v>
      </c>
      <c r="X712" s="734">
        <v>0</v>
      </c>
      <c r="Y712" s="734">
        <v>0</v>
      </c>
      <c r="Z712" s="734">
        <v>0</v>
      </c>
      <c r="AA712" s="734">
        <v>0</v>
      </c>
      <c r="AB712" s="734">
        <v>0</v>
      </c>
      <c r="AC712" s="149">
        <v>23.3</v>
      </c>
      <c r="AD712" s="149" t="s">
        <v>24</v>
      </c>
      <c r="AE712" s="148">
        <v>0</v>
      </c>
      <c r="AF712" s="149">
        <v>0</v>
      </c>
      <c r="AG712" s="148">
        <v>0</v>
      </c>
      <c r="AH712" s="149">
        <v>0</v>
      </c>
      <c r="AI712" s="148">
        <v>0</v>
      </c>
      <c r="AJ712" s="501">
        <v>0</v>
      </c>
    </row>
    <row r="713" spans="1:36" x14ac:dyDescent="0.2">
      <c r="A713" s="154" t="s">
        <v>62</v>
      </c>
      <c r="B713" s="500">
        <v>4</v>
      </c>
      <c r="C713" s="148">
        <v>1</v>
      </c>
      <c r="D713" s="148">
        <v>2</v>
      </c>
      <c r="E713" s="148">
        <v>0</v>
      </c>
      <c r="F713" s="148">
        <v>1</v>
      </c>
      <c r="G713" s="148">
        <v>0</v>
      </c>
      <c r="H713" s="148">
        <v>0</v>
      </c>
      <c r="I713" s="148">
        <v>0</v>
      </c>
      <c r="J713" s="148">
        <v>0</v>
      </c>
      <c r="K713" s="148">
        <v>0</v>
      </c>
      <c r="L713" s="148">
        <v>0</v>
      </c>
      <c r="M713" s="512"/>
      <c r="N713" s="445" t="s">
        <v>62</v>
      </c>
      <c r="O713" s="733">
        <v>0</v>
      </c>
      <c r="P713" s="734">
        <v>0</v>
      </c>
      <c r="Q713" s="734">
        <v>0</v>
      </c>
      <c r="R713" s="734">
        <v>3</v>
      </c>
      <c r="S713" s="734">
        <v>0</v>
      </c>
      <c r="T713" s="734">
        <v>1</v>
      </c>
      <c r="U713" s="734">
        <v>0</v>
      </c>
      <c r="V713" s="734">
        <v>0</v>
      </c>
      <c r="W713" s="734">
        <v>0</v>
      </c>
      <c r="X713" s="734">
        <v>0</v>
      </c>
      <c r="Y713" s="734">
        <v>0</v>
      </c>
      <c r="Z713" s="734">
        <v>0</v>
      </c>
      <c r="AA713" s="734">
        <v>0</v>
      </c>
      <c r="AB713" s="734">
        <v>0</v>
      </c>
      <c r="AC713" s="149">
        <v>24.6</v>
      </c>
      <c r="AD713" s="149" t="s">
        <v>24</v>
      </c>
      <c r="AE713" s="148">
        <v>1</v>
      </c>
      <c r="AF713" s="149">
        <v>25</v>
      </c>
      <c r="AG713" s="148">
        <v>0</v>
      </c>
      <c r="AH713" s="149">
        <v>0</v>
      </c>
      <c r="AI713" s="148">
        <v>0</v>
      </c>
      <c r="AJ713" s="501">
        <v>0</v>
      </c>
    </row>
    <row r="714" spans="1:36" x14ac:dyDescent="0.2">
      <c r="A714" s="154" t="s">
        <v>103</v>
      </c>
      <c r="B714" s="500">
        <v>3</v>
      </c>
      <c r="C714" s="148">
        <v>0</v>
      </c>
      <c r="D714" s="148">
        <v>3</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3</v>
      </c>
      <c r="T714" s="734">
        <v>0</v>
      </c>
      <c r="U714" s="734">
        <v>0</v>
      </c>
      <c r="V714" s="734">
        <v>0</v>
      </c>
      <c r="W714" s="734">
        <v>0</v>
      </c>
      <c r="X714" s="734">
        <v>0</v>
      </c>
      <c r="Y714" s="734">
        <v>0</v>
      </c>
      <c r="Z714" s="734">
        <v>0</v>
      </c>
      <c r="AA714" s="734">
        <v>0</v>
      </c>
      <c r="AB714" s="734">
        <v>0</v>
      </c>
      <c r="AC714" s="149">
        <v>26.7</v>
      </c>
      <c r="AD714" s="149" t="s">
        <v>24</v>
      </c>
      <c r="AE714" s="148">
        <v>0</v>
      </c>
      <c r="AF714" s="149">
        <v>0</v>
      </c>
      <c r="AG714" s="148">
        <v>0</v>
      </c>
      <c r="AH714" s="149">
        <v>0</v>
      </c>
      <c r="AI714" s="148">
        <v>0</v>
      </c>
      <c r="AJ714" s="501">
        <v>0</v>
      </c>
    </row>
    <row r="715" spans="1:36" x14ac:dyDescent="0.2">
      <c r="A715" s="154" t="s">
        <v>104</v>
      </c>
      <c r="B715" s="500">
        <v>3</v>
      </c>
      <c r="C715" s="148">
        <v>0</v>
      </c>
      <c r="D715" s="148">
        <v>3</v>
      </c>
      <c r="E715" s="148">
        <v>0</v>
      </c>
      <c r="F715" s="148">
        <v>0</v>
      </c>
      <c r="G715" s="148">
        <v>0</v>
      </c>
      <c r="H715" s="148">
        <v>0</v>
      </c>
      <c r="I715" s="148">
        <v>0</v>
      </c>
      <c r="J715" s="148">
        <v>0</v>
      </c>
      <c r="K715" s="148">
        <v>0</v>
      </c>
      <c r="L715" s="148">
        <v>0</v>
      </c>
      <c r="M715" s="512"/>
      <c r="N715" s="445" t="s">
        <v>104</v>
      </c>
      <c r="O715" s="733">
        <v>0</v>
      </c>
      <c r="P715" s="734">
        <v>0</v>
      </c>
      <c r="Q715" s="734">
        <v>0</v>
      </c>
      <c r="R715" s="734">
        <v>2</v>
      </c>
      <c r="S715" s="734">
        <v>0</v>
      </c>
      <c r="T715" s="734">
        <v>1</v>
      </c>
      <c r="U715" s="734">
        <v>0</v>
      </c>
      <c r="V715" s="734">
        <v>0</v>
      </c>
      <c r="W715" s="734">
        <v>0</v>
      </c>
      <c r="X715" s="734">
        <v>0</v>
      </c>
      <c r="Y715" s="734">
        <v>0</v>
      </c>
      <c r="Z715" s="734">
        <v>0</v>
      </c>
      <c r="AA715" s="734">
        <v>0</v>
      </c>
      <c r="AB715" s="734">
        <v>0</v>
      </c>
      <c r="AC715" s="149">
        <v>27</v>
      </c>
      <c r="AD715" s="149" t="s">
        <v>24</v>
      </c>
      <c r="AE715" s="148">
        <v>1</v>
      </c>
      <c r="AF715" s="149">
        <v>33.333333333333329</v>
      </c>
      <c r="AG715" s="148">
        <v>0</v>
      </c>
      <c r="AH715" s="149">
        <v>0</v>
      </c>
      <c r="AI715" s="148">
        <v>0</v>
      </c>
      <c r="AJ715" s="501">
        <v>0</v>
      </c>
    </row>
    <row r="716" spans="1:36" x14ac:dyDescent="0.2">
      <c r="A716" s="154" t="s">
        <v>105</v>
      </c>
      <c r="B716" s="500">
        <v>2</v>
      </c>
      <c r="C716" s="148">
        <v>0</v>
      </c>
      <c r="D716" s="148">
        <v>2</v>
      </c>
      <c r="E716" s="148">
        <v>0</v>
      </c>
      <c r="F716" s="148">
        <v>0</v>
      </c>
      <c r="G716" s="148">
        <v>0</v>
      </c>
      <c r="H716" s="148">
        <v>0</v>
      </c>
      <c r="I716" s="148">
        <v>0</v>
      </c>
      <c r="J716" s="148">
        <v>0</v>
      </c>
      <c r="K716" s="148">
        <v>0</v>
      </c>
      <c r="L716" s="148">
        <v>0</v>
      </c>
      <c r="M716" s="512"/>
      <c r="N716" s="445" t="s">
        <v>105</v>
      </c>
      <c r="O716" s="733">
        <v>0</v>
      </c>
      <c r="P716" s="734">
        <v>0</v>
      </c>
      <c r="Q716" s="734">
        <v>0</v>
      </c>
      <c r="R716" s="734">
        <v>0</v>
      </c>
      <c r="S716" s="734">
        <v>1</v>
      </c>
      <c r="T716" s="734">
        <v>1</v>
      </c>
      <c r="U716" s="734">
        <v>0</v>
      </c>
      <c r="V716" s="734">
        <v>0</v>
      </c>
      <c r="W716" s="734">
        <v>0</v>
      </c>
      <c r="X716" s="734">
        <v>0</v>
      </c>
      <c r="Y716" s="734">
        <v>0</v>
      </c>
      <c r="Z716" s="734">
        <v>0</v>
      </c>
      <c r="AA716" s="734">
        <v>0</v>
      </c>
      <c r="AB716" s="734">
        <v>0</v>
      </c>
      <c r="AC716" s="149">
        <v>28.8</v>
      </c>
      <c r="AD716" s="149" t="s">
        <v>24</v>
      </c>
      <c r="AE716" s="148">
        <v>1</v>
      </c>
      <c r="AF716" s="149">
        <v>50</v>
      </c>
      <c r="AG716" s="148">
        <v>0</v>
      </c>
      <c r="AH716" s="149">
        <v>0</v>
      </c>
      <c r="AI716" s="148">
        <v>0</v>
      </c>
      <c r="AJ716" s="501">
        <v>0</v>
      </c>
    </row>
    <row r="717" spans="1:36" x14ac:dyDescent="0.2">
      <c r="A717" s="154" t="s">
        <v>64</v>
      </c>
      <c r="B717" s="500">
        <v>8</v>
      </c>
      <c r="C717" s="148">
        <v>0</v>
      </c>
      <c r="D717" s="148">
        <v>7</v>
      </c>
      <c r="E717" s="148">
        <v>0</v>
      </c>
      <c r="F717" s="148">
        <v>1</v>
      </c>
      <c r="G717" s="148">
        <v>0</v>
      </c>
      <c r="H717" s="148">
        <v>0</v>
      </c>
      <c r="I717" s="148">
        <v>0</v>
      </c>
      <c r="J717" s="148">
        <v>0</v>
      </c>
      <c r="K717" s="148">
        <v>0</v>
      </c>
      <c r="L717" s="148">
        <v>0</v>
      </c>
      <c r="M717" s="512"/>
      <c r="N717" s="445" t="s">
        <v>64</v>
      </c>
      <c r="O717" s="733">
        <v>1</v>
      </c>
      <c r="P717" s="734">
        <v>0</v>
      </c>
      <c r="Q717" s="734">
        <v>0</v>
      </c>
      <c r="R717" s="734">
        <v>3</v>
      </c>
      <c r="S717" s="734">
        <v>2</v>
      </c>
      <c r="T717" s="734">
        <v>2</v>
      </c>
      <c r="U717" s="734">
        <v>0</v>
      </c>
      <c r="V717" s="734">
        <v>0</v>
      </c>
      <c r="W717" s="734">
        <v>0</v>
      </c>
      <c r="X717" s="734">
        <v>0</v>
      </c>
      <c r="Y717" s="734">
        <v>0</v>
      </c>
      <c r="Z717" s="734">
        <v>0</v>
      </c>
      <c r="AA717" s="734">
        <v>0</v>
      </c>
      <c r="AB717" s="734">
        <v>0</v>
      </c>
      <c r="AC717" s="149">
        <v>24.5</v>
      </c>
      <c r="AD717" s="149" t="s">
        <v>24</v>
      </c>
      <c r="AE717" s="148">
        <v>2</v>
      </c>
      <c r="AF717" s="149">
        <v>25</v>
      </c>
      <c r="AG717" s="148">
        <v>0</v>
      </c>
      <c r="AH717" s="149">
        <v>0</v>
      </c>
      <c r="AI717" s="148">
        <v>0</v>
      </c>
      <c r="AJ717" s="501">
        <v>0</v>
      </c>
    </row>
    <row r="718" spans="1:36" x14ac:dyDescent="0.2">
      <c r="A718" s="154" t="s">
        <v>106</v>
      </c>
      <c r="B718" s="500">
        <v>7</v>
      </c>
      <c r="C718" s="148">
        <v>0</v>
      </c>
      <c r="D718" s="148">
        <v>7</v>
      </c>
      <c r="E718" s="148">
        <v>0</v>
      </c>
      <c r="F718" s="148">
        <v>0</v>
      </c>
      <c r="G718" s="148">
        <v>0</v>
      </c>
      <c r="H718" s="148">
        <v>0</v>
      </c>
      <c r="I718" s="148">
        <v>0</v>
      </c>
      <c r="J718" s="148">
        <v>0</v>
      </c>
      <c r="K718" s="148">
        <v>0</v>
      </c>
      <c r="L718" s="148">
        <v>0</v>
      </c>
      <c r="M718" s="512"/>
      <c r="N718" s="445" t="s">
        <v>106</v>
      </c>
      <c r="O718" s="733">
        <v>0</v>
      </c>
      <c r="P718" s="734">
        <v>0</v>
      </c>
      <c r="Q718" s="734">
        <v>2</v>
      </c>
      <c r="R718" s="734">
        <v>4</v>
      </c>
      <c r="S718" s="734">
        <v>1</v>
      </c>
      <c r="T718" s="734">
        <v>0</v>
      </c>
      <c r="U718" s="734">
        <v>0</v>
      </c>
      <c r="V718" s="734">
        <v>0</v>
      </c>
      <c r="W718" s="734">
        <v>0</v>
      </c>
      <c r="X718" s="734">
        <v>0</v>
      </c>
      <c r="Y718" s="734">
        <v>0</v>
      </c>
      <c r="Z718" s="734">
        <v>0</v>
      </c>
      <c r="AA718" s="734">
        <v>0</v>
      </c>
      <c r="AB718" s="734">
        <v>0</v>
      </c>
      <c r="AC718" s="149">
        <v>22.3</v>
      </c>
      <c r="AD718" s="149" t="s">
        <v>24</v>
      </c>
      <c r="AE718" s="148">
        <v>0</v>
      </c>
      <c r="AF718" s="149">
        <v>0</v>
      </c>
      <c r="AG718" s="148">
        <v>0</v>
      </c>
      <c r="AH718" s="149">
        <v>0</v>
      </c>
      <c r="AI718" s="148">
        <v>0</v>
      </c>
      <c r="AJ718" s="501">
        <v>0</v>
      </c>
    </row>
    <row r="719" spans="1:36" x14ac:dyDescent="0.2">
      <c r="A719" s="154" t="s">
        <v>107</v>
      </c>
      <c r="B719" s="500">
        <v>8</v>
      </c>
      <c r="C719" s="148">
        <v>1</v>
      </c>
      <c r="D719" s="148">
        <v>5</v>
      </c>
      <c r="E719" s="148">
        <v>0</v>
      </c>
      <c r="F719" s="148">
        <v>2</v>
      </c>
      <c r="G719" s="148">
        <v>0</v>
      </c>
      <c r="H719" s="148">
        <v>0</v>
      </c>
      <c r="I719" s="148">
        <v>0</v>
      </c>
      <c r="J719" s="148">
        <v>0</v>
      </c>
      <c r="K719" s="148">
        <v>0</v>
      </c>
      <c r="L719" s="148">
        <v>0</v>
      </c>
      <c r="M719" s="512"/>
      <c r="N719" s="445" t="s">
        <v>107</v>
      </c>
      <c r="O719" s="733">
        <v>1</v>
      </c>
      <c r="P719" s="734">
        <v>0</v>
      </c>
      <c r="Q719" s="734">
        <v>2</v>
      </c>
      <c r="R719" s="734">
        <v>5</v>
      </c>
      <c r="S719" s="734">
        <v>0</v>
      </c>
      <c r="T719" s="734">
        <v>0</v>
      </c>
      <c r="U719" s="734">
        <v>0</v>
      </c>
      <c r="V719" s="734">
        <v>0</v>
      </c>
      <c r="W719" s="734">
        <v>0</v>
      </c>
      <c r="X719" s="734">
        <v>0</v>
      </c>
      <c r="Y719" s="734">
        <v>0</v>
      </c>
      <c r="Z719" s="734">
        <v>0</v>
      </c>
      <c r="AA719" s="734">
        <v>0</v>
      </c>
      <c r="AB719" s="734">
        <v>0</v>
      </c>
      <c r="AC719" s="149">
        <v>19.7</v>
      </c>
      <c r="AD719" s="149" t="s">
        <v>24</v>
      </c>
      <c r="AE719" s="148">
        <v>0</v>
      </c>
      <c r="AF719" s="149">
        <v>0</v>
      </c>
      <c r="AG719" s="148">
        <v>0</v>
      </c>
      <c r="AH719" s="149">
        <v>0</v>
      </c>
      <c r="AI719" s="148">
        <v>0</v>
      </c>
      <c r="AJ719" s="501">
        <v>0</v>
      </c>
    </row>
    <row r="720" spans="1:36" x14ac:dyDescent="0.2">
      <c r="A720" s="154" t="s">
        <v>108</v>
      </c>
      <c r="B720" s="500">
        <v>7</v>
      </c>
      <c r="C720" s="148">
        <v>0</v>
      </c>
      <c r="D720" s="148">
        <v>6</v>
      </c>
      <c r="E720" s="148">
        <v>0</v>
      </c>
      <c r="F720" s="148">
        <v>1</v>
      </c>
      <c r="G720" s="148">
        <v>0</v>
      </c>
      <c r="H720" s="148">
        <v>0</v>
      </c>
      <c r="I720" s="148">
        <v>0</v>
      </c>
      <c r="J720" s="148">
        <v>0</v>
      </c>
      <c r="K720" s="148">
        <v>0</v>
      </c>
      <c r="L720" s="148">
        <v>0</v>
      </c>
      <c r="M720" s="512"/>
      <c r="N720" s="445" t="s">
        <v>108</v>
      </c>
      <c r="O720" s="733">
        <v>0</v>
      </c>
      <c r="P720" s="734">
        <v>0</v>
      </c>
      <c r="Q720" s="734">
        <v>1</v>
      </c>
      <c r="R720" s="734">
        <v>2</v>
      </c>
      <c r="S720" s="734">
        <v>3</v>
      </c>
      <c r="T720" s="734">
        <v>1</v>
      </c>
      <c r="U720" s="734">
        <v>0</v>
      </c>
      <c r="V720" s="734">
        <v>0</v>
      </c>
      <c r="W720" s="734">
        <v>0</v>
      </c>
      <c r="X720" s="734">
        <v>0</v>
      </c>
      <c r="Y720" s="734">
        <v>0</v>
      </c>
      <c r="Z720" s="734">
        <v>0</v>
      </c>
      <c r="AA720" s="734">
        <v>0</v>
      </c>
      <c r="AB720" s="734">
        <v>0</v>
      </c>
      <c r="AC720" s="149">
        <v>25.3</v>
      </c>
      <c r="AD720" s="149" t="s">
        <v>24</v>
      </c>
      <c r="AE720" s="148">
        <v>1</v>
      </c>
      <c r="AF720" s="149">
        <v>14.285714285714285</v>
      </c>
      <c r="AG720" s="148">
        <v>0</v>
      </c>
      <c r="AH720" s="149">
        <v>0</v>
      </c>
      <c r="AI720" s="148">
        <v>0</v>
      </c>
      <c r="AJ720" s="501">
        <v>0</v>
      </c>
    </row>
    <row r="721" spans="1:36" x14ac:dyDescent="0.2">
      <c r="A721" s="154" t="s">
        <v>65</v>
      </c>
      <c r="B721" s="504">
        <v>7</v>
      </c>
      <c r="C721" s="150">
        <v>0</v>
      </c>
      <c r="D721" s="150">
        <v>6</v>
      </c>
      <c r="E721" s="150">
        <v>0</v>
      </c>
      <c r="F721" s="150">
        <v>1</v>
      </c>
      <c r="G721" s="150">
        <v>0</v>
      </c>
      <c r="H721" s="150">
        <v>0</v>
      </c>
      <c r="I721" s="150">
        <v>0</v>
      </c>
      <c r="J721" s="150">
        <v>0</v>
      </c>
      <c r="K721" s="150">
        <v>0</v>
      </c>
      <c r="L721" s="150">
        <v>0</v>
      </c>
      <c r="M721" s="514"/>
      <c r="N721" s="445" t="s">
        <v>65</v>
      </c>
      <c r="O721" s="733">
        <v>0</v>
      </c>
      <c r="P721" s="734">
        <v>0</v>
      </c>
      <c r="Q721" s="734">
        <v>2</v>
      </c>
      <c r="R721" s="734">
        <v>1</v>
      </c>
      <c r="S721" s="734">
        <v>3</v>
      </c>
      <c r="T721" s="734">
        <v>1</v>
      </c>
      <c r="U721" s="734">
        <v>0</v>
      </c>
      <c r="V721" s="734">
        <v>0</v>
      </c>
      <c r="W721" s="734">
        <v>0</v>
      </c>
      <c r="X721" s="734">
        <v>0</v>
      </c>
      <c r="Y721" s="734">
        <v>0</v>
      </c>
      <c r="Z721" s="734">
        <v>0</v>
      </c>
      <c r="AA721" s="734">
        <v>0</v>
      </c>
      <c r="AB721" s="734">
        <v>0</v>
      </c>
      <c r="AC721" s="151">
        <v>25.1</v>
      </c>
      <c r="AD721" s="151" t="s">
        <v>24</v>
      </c>
      <c r="AE721" s="150">
        <v>1</v>
      </c>
      <c r="AF721" s="151">
        <v>14.285714285714285</v>
      </c>
      <c r="AG721" s="150">
        <v>0</v>
      </c>
      <c r="AH721" s="151">
        <v>0</v>
      </c>
      <c r="AI721" s="150">
        <v>0</v>
      </c>
      <c r="AJ721" s="505">
        <v>0</v>
      </c>
    </row>
    <row r="722" spans="1:36" x14ac:dyDescent="0.2">
      <c r="A722" s="154" t="s">
        <v>109</v>
      </c>
      <c r="B722" s="500">
        <v>3</v>
      </c>
      <c r="C722" s="148">
        <v>0</v>
      </c>
      <c r="D722" s="148">
        <v>3</v>
      </c>
      <c r="E722" s="148">
        <v>0</v>
      </c>
      <c r="F722" s="148">
        <v>0</v>
      </c>
      <c r="G722" s="148">
        <v>0</v>
      </c>
      <c r="H722" s="148">
        <v>0</v>
      </c>
      <c r="I722" s="148">
        <v>0</v>
      </c>
      <c r="J722" s="148">
        <v>0</v>
      </c>
      <c r="K722" s="148">
        <v>0</v>
      </c>
      <c r="L722" s="148">
        <v>0</v>
      </c>
      <c r="M722" s="512"/>
      <c r="N722" s="445" t="s">
        <v>109</v>
      </c>
      <c r="O722" s="733">
        <v>0</v>
      </c>
      <c r="P722" s="734">
        <v>1</v>
      </c>
      <c r="Q722" s="734">
        <v>1</v>
      </c>
      <c r="R722" s="734">
        <v>1</v>
      </c>
      <c r="S722" s="734">
        <v>0</v>
      </c>
      <c r="T722" s="734">
        <v>0</v>
      </c>
      <c r="U722" s="734">
        <v>0</v>
      </c>
      <c r="V722" s="734">
        <v>0</v>
      </c>
      <c r="W722" s="734">
        <v>0</v>
      </c>
      <c r="X722" s="734">
        <v>0</v>
      </c>
      <c r="Y722" s="734">
        <v>0</v>
      </c>
      <c r="Z722" s="734">
        <v>0</v>
      </c>
      <c r="AA722" s="734">
        <v>0</v>
      </c>
      <c r="AB722" s="734">
        <v>0</v>
      </c>
      <c r="AC722" s="149">
        <v>16.899999999999999</v>
      </c>
      <c r="AD722" s="149" t="s">
        <v>24</v>
      </c>
      <c r="AE722" s="148">
        <v>0</v>
      </c>
      <c r="AF722" s="149">
        <v>0</v>
      </c>
      <c r="AG722" s="148">
        <v>0</v>
      </c>
      <c r="AH722" s="149">
        <v>0</v>
      </c>
      <c r="AI722" s="148">
        <v>0</v>
      </c>
      <c r="AJ722" s="501">
        <v>0</v>
      </c>
    </row>
    <row r="723" spans="1:36" x14ac:dyDescent="0.2">
      <c r="A723" s="154" t="s">
        <v>110</v>
      </c>
      <c r="B723" s="500">
        <v>3</v>
      </c>
      <c r="C723" s="148">
        <v>0</v>
      </c>
      <c r="D723" s="148">
        <v>1</v>
      </c>
      <c r="E723" s="148">
        <v>0</v>
      </c>
      <c r="F723" s="148">
        <v>2</v>
      </c>
      <c r="G723" s="148">
        <v>0</v>
      </c>
      <c r="H723" s="148">
        <v>0</v>
      </c>
      <c r="I723" s="148">
        <v>0</v>
      </c>
      <c r="J723" s="148">
        <v>0</v>
      </c>
      <c r="K723" s="148">
        <v>0</v>
      </c>
      <c r="L723" s="148">
        <v>0</v>
      </c>
      <c r="M723" s="512"/>
      <c r="N723" s="445" t="s">
        <v>110</v>
      </c>
      <c r="O723" s="733">
        <v>0</v>
      </c>
      <c r="P723" s="734">
        <v>0</v>
      </c>
      <c r="Q723" s="734">
        <v>0</v>
      </c>
      <c r="R723" s="734">
        <v>3</v>
      </c>
      <c r="S723" s="734">
        <v>0</v>
      </c>
      <c r="T723" s="734">
        <v>0</v>
      </c>
      <c r="U723" s="734">
        <v>0</v>
      </c>
      <c r="V723" s="734">
        <v>0</v>
      </c>
      <c r="W723" s="734">
        <v>0</v>
      </c>
      <c r="X723" s="734">
        <v>0</v>
      </c>
      <c r="Y723" s="734">
        <v>0</v>
      </c>
      <c r="Z723" s="734">
        <v>0</v>
      </c>
      <c r="AA723" s="734">
        <v>0</v>
      </c>
      <c r="AB723" s="734">
        <v>0</v>
      </c>
      <c r="AC723" s="149">
        <v>23</v>
      </c>
      <c r="AD723" s="149" t="s">
        <v>24</v>
      </c>
      <c r="AE723" s="148">
        <v>0</v>
      </c>
      <c r="AF723" s="149">
        <v>0</v>
      </c>
      <c r="AG723" s="148">
        <v>0</v>
      </c>
      <c r="AH723" s="149">
        <v>0</v>
      </c>
      <c r="AI723" s="148">
        <v>0</v>
      </c>
      <c r="AJ723" s="501">
        <v>0</v>
      </c>
    </row>
    <row r="724" spans="1:36" x14ac:dyDescent="0.2">
      <c r="A724" s="154" t="s">
        <v>111</v>
      </c>
      <c r="B724" s="500">
        <v>1</v>
      </c>
      <c r="C724" s="148">
        <v>0</v>
      </c>
      <c r="D724" s="148">
        <v>1</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0</v>
      </c>
      <c r="T724" s="734">
        <v>1</v>
      </c>
      <c r="U724" s="734">
        <v>0</v>
      </c>
      <c r="V724" s="734">
        <v>0</v>
      </c>
      <c r="W724" s="734">
        <v>0</v>
      </c>
      <c r="X724" s="734">
        <v>0</v>
      </c>
      <c r="Y724" s="734">
        <v>0</v>
      </c>
      <c r="Z724" s="734">
        <v>0</v>
      </c>
      <c r="AA724" s="734">
        <v>0</v>
      </c>
      <c r="AB724" s="734">
        <v>0</v>
      </c>
      <c r="AC724" s="149">
        <v>30.1</v>
      </c>
      <c r="AD724" s="149" t="s">
        <v>24</v>
      </c>
      <c r="AE724" s="148">
        <v>1</v>
      </c>
      <c r="AF724" s="149">
        <v>100</v>
      </c>
      <c r="AG724" s="148">
        <v>0</v>
      </c>
      <c r="AH724" s="149">
        <v>0</v>
      </c>
      <c r="AI724" s="148">
        <v>0</v>
      </c>
      <c r="AJ724" s="501">
        <v>0</v>
      </c>
    </row>
    <row r="725" spans="1:36" x14ac:dyDescent="0.2">
      <c r="A725" s="154" t="s">
        <v>67</v>
      </c>
      <c r="B725" s="500">
        <v>8</v>
      </c>
      <c r="C725" s="148">
        <v>0</v>
      </c>
      <c r="D725" s="148">
        <v>8</v>
      </c>
      <c r="E725" s="148">
        <v>0</v>
      </c>
      <c r="F725" s="148">
        <v>0</v>
      </c>
      <c r="G725" s="148">
        <v>0</v>
      </c>
      <c r="H725" s="148">
        <v>0</v>
      </c>
      <c r="I725" s="148">
        <v>0</v>
      </c>
      <c r="J725" s="148">
        <v>0</v>
      </c>
      <c r="K725" s="148">
        <v>0</v>
      </c>
      <c r="L725" s="148">
        <v>0</v>
      </c>
      <c r="M725" s="512"/>
      <c r="N725" s="445" t="s">
        <v>67</v>
      </c>
      <c r="O725" s="733">
        <v>0</v>
      </c>
      <c r="P725" s="734">
        <v>0</v>
      </c>
      <c r="Q725" s="734">
        <v>1</v>
      </c>
      <c r="R725" s="734">
        <v>4</v>
      </c>
      <c r="S725" s="734">
        <v>3</v>
      </c>
      <c r="T725" s="734">
        <v>0</v>
      </c>
      <c r="U725" s="734">
        <v>0</v>
      </c>
      <c r="V725" s="734">
        <v>0</v>
      </c>
      <c r="W725" s="734">
        <v>0</v>
      </c>
      <c r="X725" s="734">
        <v>0</v>
      </c>
      <c r="Y725" s="734">
        <v>0</v>
      </c>
      <c r="Z725" s="734">
        <v>0</v>
      </c>
      <c r="AA725" s="734">
        <v>0</v>
      </c>
      <c r="AB725" s="734">
        <v>0</v>
      </c>
      <c r="AC725" s="149">
        <v>24</v>
      </c>
      <c r="AD725" s="149" t="s">
        <v>24</v>
      </c>
      <c r="AE725" s="148">
        <v>0</v>
      </c>
      <c r="AF725" s="149">
        <v>0</v>
      </c>
      <c r="AG725" s="148">
        <v>0</v>
      </c>
      <c r="AH725" s="149">
        <v>0</v>
      </c>
      <c r="AI725" s="148">
        <v>0</v>
      </c>
      <c r="AJ725" s="501">
        <v>0</v>
      </c>
    </row>
    <row r="726" spans="1:36" x14ac:dyDescent="0.2">
      <c r="A726" s="154" t="s">
        <v>112</v>
      </c>
      <c r="B726" s="500">
        <v>3</v>
      </c>
      <c r="C726" s="148">
        <v>0</v>
      </c>
      <c r="D726" s="148">
        <v>3</v>
      </c>
      <c r="E726" s="148">
        <v>0</v>
      </c>
      <c r="F726" s="148">
        <v>0</v>
      </c>
      <c r="G726" s="148">
        <v>0</v>
      </c>
      <c r="H726" s="148">
        <v>0</v>
      </c>
      <c r="I726" s="148">
        <v>0</v>
      </c>
      <c r="J726" s="148">
        <v>0</v>
      </c>
      <c r="K726" s="148">
        <v>0</v>
      </c>
      <c r="L726" s="148">
        <v>0</v>
      </c>
      <c r="M726" s="512"/>
      <c r="N726" s="445" t="s">
        <v>112</v>
      </c>
      <c r="O726" s="733">
        <v>0</v>
      </c>
      <c r="P726" s="734">
        <v>0</v>
      </c>
      <c r="Q726" s="734">
        <v>1</v>
      </c>
      <c r="R726" s="734">
        <v>1</v>
      </c>
      <c r="S726" s="734">
        <v>1</v>
      </c>
      <c r="T726" s="734">
        <v>0</v>
      </c>
      <c r="U726" s="734">
        <v>0</v>
      </c>
      <c r="V726" s="734">
        <v>0</v>
      </c>
      <c r="W726" s="734">
        <v>0</v>
      </c>
      <c r="X726" s="734">
        <v>0</v>
      </c>
      <c r="Y726" s="734">
        <v>0</v>
      </c>
      <c r="Z726" s="734">
        <v>0</v>
      </c>
      <c r="AA726" s="734">
        <v>0</v>
      </c>
      <c r="AB726" s="734">
        <v>0</v>
      </c>
      <c r="AC726" s="149">
        <v>23.4</v>
      </c>
      <c r="AD726" s="149" t="s">
        <v>24</v>
      </c>
      <c r="AE726" s="148">
        <v>0</v>
      </c>
      <c r="AF726" s="149">
        <v>0</v>
      </c>
      <c r="AG726" s="148">
        <v>0</v>
      </c>
      <c r="AH726" s="149">
        <v>0</v>
      </c>
      <c r="AI726" s="148">
        <v>0</v>
      </c>
      <c r="AJ726" s="501">
        <v>0</v>
      </c>
    </row>
    <row r="727" spans="1:36" x14ac:dyDescent="0.2">
      <c r="A727" s="154" t="s">
        <v>113</v>
      </c>
      <c r="B727" s="500">
        <v>2</v>
      </c>
      <c r="C727" s="148">
        <v>0</v>
      </c>
      <c r="D727" s="148">
        <v>2</v>
      </c>
      <c r="E727" s="148">
        <v>0</v>
      </c>
      <c r="F727" s="148">
        <v>0</v>
      </c>
      <c r="G727" s="148">
        <v>0</v>
      </c>
      <c r="H727" s="148">
        <v>0</v>
      </c>
      <c r="I727" s="148">
        <v>0</v>
      </c>
      <c r="J727" s="148">
        <v>0</v>
      </c>
      <c r="K727" s="148">
        <v>0</v>
      </c>
      <c r="L727" s="148">
        <v>0</v>
      </c>
      <c r="M727" s="512"/>
      <c r="N727" s="445" t="s">
        <v>113</v>
      </c>
      <c r="O727" s="733">
        <v>0</v>
      </c>
      <c r="P727" s="734">
        <v>0</v>
      </c>
      <c r="Q727" s="734">
        <v>0</v>
      </c>
      <c r="R727" s="734">
        <v>0</v>
      </c>
      <c r="S727" s="734">
        <v>1</v>
      </c>
      <c r="T727" s="734">
        <v>1</v>
      </c>
      <c r="U727" s="734">
        <v>0</v>
      </c>
      <c r="V727" s="734">
        <v>0</v>
      </c>
      <c r="W727" s="734">
        <v>0</v>
      </c>
      <c r="X727" s="734">
        <v>0</v>
      </c>
      <c r="Y727" s="734">
        <v>0</v>
      </c>
      <c r="Z727" s="734">
        <v>0</v>
      </c>
      <c r="AA727" s="734">
        <v>0</v>
      </c>
      <c r="AB727" s="734">
        <v>0</v>
      </c>
      <c r="AC727" s="149">
        <v>31</v>
      </c>
      <c r="AD727" s="149" t="s">
        <v>24</v>
      </c>
      <c r="AE727" s="148">
        <v>1</v>
      </c>
      <c r="AF727" s="149">
        <v>50</v>
      </c>
      <c r="AG727" s="148">
        <v>0</v>
      </c>
      <c r="AH727" s="149">
        <v>0</v>
      </c>
      <c r="AI727" s="148">
        <v>0</v>
      </c>
      <c r="AJ727" s="501">
        <v>0</v>
      </c>
    </row>
    <row r="728" spans="1:36" x14ac:dyDescent="0.2">
      <c r="A728" s="154" t="s">
        <v>114</v>
      </c>
      <c r="B728" s="500">
        <v>4</v>
      </c>
      <c r="C728" s="148">
        <v>0</v>
      </c>
      <c r="D728" s="148">
        <v>3</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3</v>
      </c>
      <c r="T728" s="734">
        <v>1</v>
      </c>
      <c r="U728" s="734">
        <v>0</v>
      </c>
      <c r="V728" s="734">
        <v>0</v>
      </c>
      <c r="W728" s="734">
        <v>0</v>
      </c>
      <c r="X728" s="734">
        <v>0</v>
      </c>
      <c r="Y728" s="734">
        <v>0</v>
      </c>
      <c r="Z728" s="734">
        <v>0</v>
      </c>
      <c r="AA728" s="734">
        <v>0</v>
      </c>
      <c r="AB728" s="734">
        <v>0</v>
      </c>
      <c r="AC728" s="149">
        <v>27.3</v>
      </c>
      <c r="AD728" s="149" t="s">
        <v>24</v>
      </c>
      <c r="AE728" s="148">
        <v>1</v>
      </c>
      <c r="AF728" s="149">
        <v>25</v>
      </c>
      <c r="AG728" s="148">
        <v>0</v>
      </c>
      <c r="AH728" s="149">
        <v>0</v>
      </c>
      <c r="AI728" s="148">
        <v>0</v>
      </c>
      <c r="AJ728" s="501">
        <v>0</v>
      </c>
    </row>
    <row r="729" spans="1:36" x14ac:dyDescent="0.2">
      <c r="A729" s="154" t="s">
        <v>69</v>
      </c>
      <c r="B729" s="504">
        <v>3</v>
      </c>
      <c r="C729" s="150">
        <v>0</v>
      </c>
      <c r="D729" s="150">
        <v>3</v>
      </c>
      <c r="E729" s="150">
        <v>0</v>
      </c>
      <c r="F729" s="150">
        <v>0</v>
      </c>
      <c r="G729" s="150">
        <v>0</v>
      </c>
      <c r="H729" s="150">
        <v>0</v>
      </c>
      <c r="I729" s="150">
        <v>0</v>
      </c>
      <c r="J729" s="150">
        <v>0</v>
      </c>
      <c r="K729" s="150">
        <v>0</v>
      </c>
      <c r="L729" s="150">
        <v>0</v>
      </c>
      <c r="M729" s="514"/>
      <c r="N729" s="445" t="s">
        <v>69</v>
      </c>
      <c r="O729" s="733">
        <v>0</v>
      </c>
      <c r="P729" s="734">
        <v>0</v>
      </c>
      <c r="Q729" s="734">
        <v>1</v>
      </c>
      <c r="R729" s="734">
        <v>0</v>
      </c>
      <c r="S729" s="734">
        <v>2</v>
      </c>
      <c r="T729" s="734">
        <v>0</v>
      </c>
      <c r="U729" s="734">
        <v>0</v>
      </c>
      <c r="V729" s="734">
        <v>0</v>
      </c>
      <c r="W729" s="734">
        <v>0</v>
      </c>
      <c r="X729" s="734">
        <v>0</v>
      </c>
      <c r="Y729" s="734">
        <v>0</v>
      </c>
      <c r="Z729" s="734">
        <v>0</v>
      </c>
      <c r="AA729" s="734">
        <v>0</v>
      </c>
      <c r="AB729" s="734">
        <v>0</v>
      </c>
      <c r="AC729" s="151">
        <v>24.7</v>
      </c>
      <c r="AD729" s="151" t="s">
        <v>24</v>
      </c>
      <c r="AE729" s="150">
        <v>0</v>
      </c>
      <c r="AF729" s="151">
        <v>0</v>
      </c>
      <c r="AG729" s="150">
        <v>0</v>
      </c>
      <c r="AH729" s="151">
        <v>0</v>
      </c>
      <c r="AI729" s="150">
        <v>0</v>
      </c>
      <c r="AJ729" s="505">
        <v>0</v>
      </c>
    </row>
    <row r="730" spans="1:36" x14ac:dyDescent="0.2">
      <c r="A730" s="154" t="s">
        <v>115</v>
      </c>
      <c r="B730" s="500">
        <v>1</v>
      </c>
      <c r="C730" s="148">
        <v>0</v>
      </c>
      <c r="D730" s="148">
        <v>1</v>
      </c>
      <c r="E730" s="148">
        <v>0</v>
      </c>
      <c r="F730" s="148">
        <v>0</v>
      </c>
      <c r="G730" s="148">
        <v>0</v>
      </c>
      <c r="H730" s="148">
        <v>0</v>
      </c>
      <c r="I730" s="148">
        <v>0</v>
      </c>
      <c r="J730" s="148">
        <v>0</v>
      </c>
      <c r="K730" s="148">
        <v>0</v>
      </c>
      <c r="L730" s="148">
        <v>0</v>
      </c>
      <c r="M730" s="512"/>
      <c r="N730" s="445" t="s">
        <v>115</v>
      </c>
      <c r="O730" s="733">
        <v>0</v>
      </c>
      <c r="P730" s="734">
        <v>0</v>
      </c>
      <c r="Q730" s="734">
        <v>0</v>
      </c>
      <c r="R730" s="734">
        <v>1</v>
      </c>
      <c r="S730" s="734">
        <v>0</v>
      </c>
      <c r="T730" s="734">
        <v>0</v>
      </c>
      <c r="U730" s="734">
        <v>0</v>
      </c>
      <c r="V730" s="734">
        <v>0</v>
      </c>
      <c r="W730" s="734">
        <v>0</v>
      </c>
      <c r="X730" s="734">
        <v>0</v>
      </c>
      <c r="Y730" s="734">
        <v>0</v>
      </c>
      <c r="Z730" s="734">
        <v>0</v>
      </c>
      <c r="AA730" s="734">
        <v>0</v>
      </c>
      <c r="AB730" s="734">
        <v>0</v>
      </c>
      <c r="AC730" s="149">
        <v>24.6</v>
      </c>
      <c r="AD730" s="149" t="s">
        <v>24</v>
      </c>
      <c r="AE730" s="148">
        <v>0</v>
      </c>
      <c r="AF730" s="149">
        <v>0</v>
      </c>
      <c r="AG730" s="148">
        <v>0</v>
      </c>
      <c r="AH730" s="149">
        <v>0</v>
      </c>
      <c r="AI730" s="148">
        <v>0</v>
      </c>
      <c r="AJ730" s="501">
        <v>0</v>
      </c>
    </row>
    <row r="731" spans="1:36" x14ac:dyDescent="0.2">
      <c r="A731" s="154" t="s">
        <v>116</v>
      </c>
      <c r="B731" s="500">
        <v>4</v>
      </c>
      <c r="C731" s="148">
        <v>0</v>
      </c>
      <c r="D731" s="148">
        <v>2</v>
      </c>
      <c r="E731" s="148">
        <v>0</v>
      </c>
      <c r="F731" s="148">
        <v>2</v>
      </c>
      <c r="G731" s="148">
        <v>0</v>
      </c>
      <c r="H731" s="148">
        <v>0</v>
      </c>
      <c r="I731" s="148">
        <v>0</v>
      </c>
      <c r="J731" s="148">
        <v>0</v>
      </c>
      <c r="K731" s="148">
        <v>0</v>
      </c>
      <c r="L731" s="148">
        <v>0</v>
      </c>
      <c r="M731" s="512"/>
      <c r="N731" s="445" t="s">
        <v>116</v>
      </c>
      <c r="O731" s="733">
        <v>0</v>
      </c>
      <c r="P731" s="734">
        <v>0</v>
      </c>
      <c r="Q731" s="734">
        <v>0</v>
      </c>
      <c r="R731" s="734">
        <v>0</v>
      </c>
      <c r="S731" s="734">
        <v>3</v>
      </c>
      <c r="T731" s="734">
        <v>1</v>
      </c>
      <c r="U731" s="734">
        <v>0</v>
      </c>
      <c r="V731" s="734">
        <v>0</v>
      </c>
      <c r="W731" s="734">
        <v>0</v>
      </c>
      <c r="X731" s="734">
        <v>0</v>
      </c>
      <c r="Y731" s="734">
        <v>0</v>
      </c>
      <c r="Z731" s="734">
        <v>0</v>
      </c>
      <c r="AA731" s="734">
        <v>0</v>
      </c>
      <c r="AB731" s="734">
        <v>0</v>
      </c>
      <c r="AC731" s="149">
        <v>29.7</v>
      </c>
      <c r="AD731" s="149" t="s">
        <v>24</v>
      </c>
      <c r="AE731" s="148">
        <v>1</v>
      </c>
      <c r="AF731" s="149">
        <v>25</v>
      </c>
      <c r="AG731" s="148">
        <v>0</v>
      </c>
      <c r="AH731" s="149">
        <v>0</v>
      </c>
      <c r="AI731" s="148">
        <v>0</v>
      </c>
      <c r="AJ731" s="501">
        <v>0</v>
      </c>
    </row>
    <row r="732" spans="1:36" ht="13.5" thickBot="1" x14ac:dyDescent="0.25">
      <c r="A732" s="154" t="s">
        <v>117</v>
      </c>
      <c r="B732" s="502">
        <v>2</v>
      </c>
      <c r="C732" s="152">
        <v>0</v>
      </c>
      <c r="D732" s="152">
        <v>2</v>
      </c>
      <c r="E732" s="152">
        <v>0</v>
      </c>
      <c r="F732" s="152">
        <v>0</v>
      </c>
      <c r="G732" s="152">
        <v>0</v>
      </c>
      <c r="H732" s="152">
        <v>0</v>
      </c>
      <c r="I732" s="152">
        <v>0</v>
      </c>
      <c r="J732" s="152">
        <v>0</v>
      </c>
      <c r="K732" s="152">
        <v>0</v>
      </c>
      <c r="L732" s="152">
        <v>0</v>
      </c>
      <c r="M732" s="513"/>
      <c r="N732" s="445" t="s">
        <v>117</v>
      </c>
      <c r="O732" s="735">
        <v>0</v>
      </c>
      <c r="P732" s="736">
        <v>0</v>
      </c>
      <c r="Q732" s="736">
        <v>0</v>
      </c>
      <c r="R732" s="736">
        <v>1</v>
      </c>
      <c r="S732" s="736">
        <v>1</v>
      </c>
      <c r="T732" s="736">
        <v>0</v>
      </c>
      <c r="U732" s="736">
        <v>0</v>
      </c>
      <c r="V732" s="736">
        <v>0</v>
      </c>
      <c r="W732" s="736">
        <v>0</v>
      </c>
      <c r="X732" s="736">
        <v>0</v>
      </c>
      <c r="Y732" s="736">
        <v>0</v>
      </c>
      <c r="Z732" s="736">
        <v>0</v>
      </c>
      <c r="AA732" s="736">
        <v>0</v>
      </c>
      <c r="AB732" s="736">
        <v>0</v>
      </c>
      <c r="AC732" s="737">
        <v>23.7</v>
      </c>
      <c r="AD732" s="153" t="s">
        <v>24</v>
      </c>
      <c r="AE732" s="152">
        <v>0</v>
      </c>
      <c r="AF732" s="153">
        <v>0</v>
      </c>
      <c r="AG732" s="152">
        <v>0</v>
      </c>
      <c r="AH732" s="153">
        <v>0</v>
      </c>
      <c r="AI732" s="152">
        <v>0</v>
      </c>
      <c r="AJ732" s="503">
        <v>0</v>
      </c>
    </row>
    <row r="733" spans="1:36" x14ac:dyDescent="0.2">
      <c r="A733" s="154" t="s">
        <v>71</v>
      </c>
      <c r="B733" s="500">
        <v>1</v>
      </c>
      <c r="C733" s="148">
        <v>0</v>
      </c>
      <c r="D733" s="148">
        <v>0</v>
      </c>
      <c r="E733" s="148">
        <v>0</v>
      </c>
      <c r="F733" s="148">
        <v>1</v>
      </c>
      <c r="G733" s="148">
        <v>0</v>
      </c>
      <c r="H733" s="148">
        <v>0</v>
      </c>
      <c r="I733" s="148">
        <v>0</v>
      </c>
      <c r="J733" s="148">
        <v>0</v>
      </c>
      <c r="K733" s="148">
        <v>0</v>
      </c>
      <c r="L733" s="148">
        <v>0</v>
      </c>
      <c r="M733" s="512"/>
      <c r="N733" s="445" t="s">
        <v>71</v>
      </c>
      <c r="O733" s="738">
        <v>0</v>
      </c>
      <c r="P733" s="739">
        <v>0</v>
      </c>
      <c r="Q733" s="739">
        <v>0</v>
      </c>
      <c r="R733" s="739">
        <v>1</v>
      </c>
      <c r="S733" s="739">
        <v>0</v>
      </c>
      <c r="T733" s="739">
        <v>0</v>
      </c>
      <c r="U733" s="739">
        <v>0</v>
      </c>
      <c r="V733" s="739">
        <v>0</v>
      </c>
      <c r="W733" s="739">
        <v>0</v>
      </c>
      <c r="X733" s="739">
        <v>0</v>
      </c>
      <c r="Y733" s="739">
        <v>0</v>
      </c>
      <c r="Z733" s="739">
        <v>0</v>
      </c>
      <c r="AA733" s="739">
        <v>0</v>
      </c>
      <c r="AB733" s="739">
        <v>0</v>
      </c>
      <c r="AC733" s="151">
        <v>21.6</v>
      </c>
      <c r="AD733" s="149" t="s">
        <v>24</v>
      </c>
      <c r="AE733" s="148">
        <v>0</v>
      </c>
      <c r="AF733" s="149">
        <v>0</v>
      </c>
      <c r="AG733" s="148">
        <v>0</v>
      </c>
      <c r="AH733" s="149">
        <v>0</v>
      </c>
      <c r="AI733" s="148">
        <v>0</v>
      </c>
      <c r="AJ733" s="501">
        <v>0</v>
      </c>
    </row>
    <row r="734" spans="1:36" x14ac:dyDescent="0.2">
      <c r="A734" s="154" t="s">
        <v>118</v>
      </c>
      <c r="B734" s="500">
        <v>1</v>
      </c>
      <c r="C734" s="148">
        <v>0</v>
      </c>
      <c r="D734" s="148">
        <v>1</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0</v>
      </c>
      <c r="V734" s="734">
        <v>0</v>
      </c>
      <c r="W734" s="734">
        <v>0</v>
      </c>
      <c r="X734" s="734">
        <v>0</v>
      </c>
      <c r="Y734" s="734">
        <v>0</v>
      </c>
      <c r="Z734" s="734">
        <v>0</v>
      </c>
      <c r="AA734" s="734">
        <v>0</v>
      </c>
      <c r="AB734" s="734">
        <v>0</v>
      </c>
      <c r="AC734" s="149">
        <v>34.4</v>
      </c>
      <c r="AD734" s="149" t="s">
        <v>24</v>
      </c>
      <c r="AE734" s="148">
        <v>1</v>
      </c>
      <c r="AF734" s="149">
        <v>100</v>
      </c>
      <c r="AG734" s="148">
        <v>0</v>
      </c>
      <c r="AH734" s="149">
        <v>0</v>
      </c>
      <c r="AI734" s="148">
        <v>0</v>
      </c>
      <c r="AJ734" s="501">
        <v>0</v>
      </c>
    </row>
    <row r="735" spans="1:36" x14ac:dyDescent="0.2">
      <c r="A735" s="154" t="s">
        <v>119</v>
      </c>
      <c r="B735" s="500">
        <v>2</v>
      </c>
      <c r="C735" s="148">
        <v>0</v>
      </c>
      <c r="D735" s="148">
        <v>2</v>
      </c>
      <c r="E735" s="148">
        <v>0</v>
      </c>
      <c r="F735" s="148">
        <v>0</v>
      </c>
      <c r="G735" s="148">
        <v>0</v>
      </c>
      <c r="H735" s="148">
        <v>0</v>
      </c>
      <c r="I735" s="148">
        <v>0</v>
      </c>
      <c r="J735" s="148">
        <v>0</v>
      </c>
      <c r="K735" s="148">
        <v>0</v>
      </c>
      <c r="L735" s="148">
        <v>0</v>
      </c>
      <c r="M735" s="512"/>
      <c r="N735" s="445" t="s">
        <v>119</v>
      </c>
      <c r="O735" s="733">
        <v>0</v>
      </c>
      <c r="P735" s="734">
        <v>0</v>
      </c>
      <c r="Q735" s="734">
        <v>0</v>
      </c>
      <c r="R735" s="734">
        <v>1</v>
      </c>
      <c r="S735" s="734">
        <v>1</v>
      </c>
      <c r="T735" s="734">
        <v>0</v>
      </c>
      <c r="U735" s="734">
        <v>0</v>
      </c>
      <c r="V735" s="734">
        <v>0</v>
      </c>
      <c r="W735" s="734">
        <v>0</v>
      </c>
      <c r="X735" s="734">
        <v>0</v>
      </c>
      <c r="Y735" s="734">
        <v>0</v>
      </c>
      <c r="Z735" s="734">
        <v>0</v>
      </c>
      <c r="AA735" s="734">
        <v>0</v>
      </c>
      <c r="AB735" s="734">
        <v>0</v>
      </c>
      <c r="AC735" s="149">
        <v>24.9</v>
      </c>
      <c r="AD735" s="149" t="s">
        <v>24</v>
      </c>
      <c r="AE735" s="148">
        <v>0</v>
      </c>
      <c r="AF735" s="149">
        <v>0</v>
      </c>
      <c r="AG735" s="148">
        <v>0</v>
      </c>
      <c r="AH735" s="149">
        <v>0</v>
      </c>
      <c r="AI735" s="148">
        <v>0</v>
      </c>
      <c r="AJ735" s="501">
        <v>0</v>
      </c>
    </row>
    <row r="736" spans="1:36" x14ac:dyDescent="0.2">
      <c r="A736" s="154" t="s">
        <v>120</v>
      </c>
      <c r="B736" s="500">
        <v>0</v>
      </c>
      <c r="C736" s="148">
        <v>0</v>
      </c>
      <c r="D736" s="148">
        <v>0</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0</v>
      </c>
      <c r="V736" s="734">
        <v>0</v>
      </c>
      <c r="W736" s="734">
        <v>0</v>
      </c>
      <c r="X736" s="734">
        <v>0</v>
      </c>
      <c r="Y736" s="734">
        <v>0</v>
      </c>
      <c r="Z736" s="734">
        <v>0</v>
      </c>
      <c r="AA736" s="734">
        <v>0</v>
      </c>
      <c r="AB736" s="734">
        <v>0</v>
      </c>
      <c r="AC736" s="149" t="s">
        <v>24</v>
      </c>
      <c r="AD736" s="149" t="s">
        <v>24</v>
      </c>
      <c r="AE736" s="148">
        <v>0</v>
      </c>
      <c r="AF736" s="149">
        <v>0</v>
      </c>
      <c r="AG736" s="148">
        <v>0</v>
      </c>
      <c r="AH736" s="149">
        <v>0</v>
      </c>
      <c r="AI736" s="148">
        <v>0</v>
      </c>
      <c r="AJ736" s="501">
        <v>0</v>
      </c>
    </row>
    <row r="737" spans="1:36" x14ac:dyDescent="0.2">
      <c r="A737" s="154" t="s">
        <v>72</v>
      </c>
      <c r="B737" s="500">
        <v>1</v>
      </c>
      <c r="C737" s="148">
        <v>0</v>
      </c>
      <c r="D737" s="148">
        <v>1</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0</v>
      </c>
      <c r="U737" s="734">
        <v>0</v>
      </c>
      <c r="V737" s="734">
        <v>0</v>
      </c>
      <c r="W737" s="734">
        <v>0</v>
      </c>
      <c r="X737" s="734">
        <v>0</v>
      </c>
      <c r="Y737" s="734">
        <v>0</v>
      </c>
      <c r="Z737" s="734">
        <v>0</v>
      </c>
      <c r="AA737" s="734">
        <v>0</v>
      </c>
      <c r="AB737" s="734">
        <v>0</v>
      </c>
      <c r="AC737" s="149">
        <v>26.6</v>
      </c>
      <c r="AD737" s="149" t="s">
        <v>24</v>
      </c>
      <c r="AE737" s="148">
        <v>0</v>
      </c>
      <c r="AF737" s="149">
        <v>0</v>
      </c>
      <c r="AG737" s="148">
        <v>0</v>
      </c>
      <c r="AH737" s="149">
        <v>0</v>
      </c>
      <c r="AI737" s="148">
        <v>0</v>
      </c>
      <c r="AJ737" s="501">
        <v>0</v>
      </c>
    </row>
    <row r="738" spans="1:36" x14ac:dyDescent="0.2">
      <c r="A738" s="154" t="s">
        <v>121</v>
      </c>
      <c r="B738" s="500">
        <v>2</v>
      </c>
      <c r="C738" s="148">
        <v>0</v>
      </c>
      <c r="D738" s="148">
        <v>2</v>
      </c>
      <c r="E738" s="148">
        <v>0</v>
      </c>
      <c r="F738" s="148">
        <v>0</v>
      </c>
      <c r="G738" s="148">
        <v>0</v>
      </c>
      <c r="H738" s="148">
        <v>0</v>
      </c>
      <c r="I738" s="148">
        <v>0</v>
      </c>
      <c r="J738" s="148">
        <v>0</v>
      </c>
      <c r="K738" s="148">
        <v>0</v>
      </c>
      <c r="L738" s="148">
        <v>0</v>
      </c>
      <c r="M738" s="512"/>
      <c r="N738" s="445" t="s">
        <v>121</v>
      </c>
      <c r="O738" s="733">
        <v>0</v>
      </c>
      <c r="P738" s="734">
        <v>0</v>
      </c>
      <c r="Q738" s="734">
        <v>0</v>
      </c>
      <c r="R738" s="734">
        <v>1</v>
      </c>
      <c r="S738" s="734">
        <v>1</v>
      </c>
      <c r="T738" s="734">
        <v>0</v>
      </c>
      <c r="U738" s="734">
        <v>0</v>
      </c>
      <c r="V738" s="734">
        <v>0</v>
      </c>
      <c r="W738" s="734">
        <v>0</v>
      </c>
      <c r="X738" s="734">
        <v>0</v>
      </c>
      <c r="Y738" s="734">
        <v>0</v>
      </c>
      <c r="Z738" s="734">
        <v>0</v>
      </c>
      <c r="AA738" s="734">
        <v>0</v>
      </c>
      <c r="AB738" s="734">
        <v>0</v>
      </c>
      <c r="AC738" s="149">
        <v>24.7</v>
      </c>
      <c r="AD738" s="149" t="s">
        <v>24</v>
      </c>
      <c r="AE738" s="148">
        <v>0</v>
      </c>
      <c r="AF738" s="149">
        <v>0</v>
      </c>
      <c r="AG738" s="148">
        <v>0</v>
      </c>
      <c r="AH738" s="149">
        <v>0</v>
      </c>
      <c r="AI738" s="148">
        <v>0</v>
      </c>
      <c r="AJ738" s="501">
        <v>0</v>
      </c>
    </row>
    <row r="739" spans="1:36" x14ac:dyDescent="0.2">
      <c r="A739" s="154" t="s">
        <v>122</v>
      </c>
      <c r="B739" s="500">
        <v>1</v>
      </c>
      <c r="C739" s="148">
        <v>1</v>
      </c>
      <c r="D739" s="148">
        <v>0</v>
      </c>
      <c r="E739" s="148">
        <v>0</v>
      </c>
      <c r="F739" s="148">
        <v>0</v>
      </c>
      <c r="G739" s="148">
        <v>0</v>
      </c>
      <c r="H739" s="148">
        <v>0</v>
      </c>
      <c r="I739" s="148">
        <v>0</v>
      </c>
      <c r="J739" s="148">
        <v>0</v>
      </c>
      <c r="K739" s="148">
        <v>0</v>
      </c>
      <c r="L739" s="148">
        <v>0</v>
      </c>
      <c r="M739" s="512"/>
      <c r="N739" s="445" t="s">
        <v>122</v>
      </c>
      <c r="O739" s="733">
        <v>0</v>
      </c>
      <c r="P739" s="734">
        <v>1</v>
      </c>
      <c r="Q739" s="734">
        <v>0</v>
      </c>
      <c r="R739" s="734">
        <v>0</v>
      </c>
      <c r="S739" s="734">
        <v>0</v>
      </c>
      <c r="T739" s="734">
        <v>0</v>
      </c>
      <c r="U739" s="734">
        <v>0</v>
      </c>
      <c r="V739" s="734">
        <v>0</v>
      </c>
      <c r="W739" s="734">
        <v>0</v>
      </c>
      <c r="X739" s="734">
        <v>0</v>
      </c>
      <c r="Y739" s="734">
        <v>0</v>
      </c>
      <c r="Z739" s="734">
        <v>0</v>
      </c>
      <c r="AA739" s="734">
        <v>0</v>
      </c>
      <c r="AB739" s="734">
        <v>0</v>
      </c>
      <c r="AC739" s="149">
        <v>11.4</v>
      </c>
      <c r="AD739" s="149" t="s">
        <v>24</v>
      </c>
      <c r="AE739" s="148">
        <v>0</v>
      </c>
      <c r="AF739" s="149">
        <v>0</v>
      </c>
      <c r="AG739" s="148">
        <v>0</v>
      </c>
      <c r="AH739" s="149">
        <v>0</v>
      </c>
      <c r="AI739" s="148">
        <v>0</v>
      </c>
      <c r="AJ739" s="501">
        <v>0</v>
      </c>
    </row>
    <row r="740" spans="1:36" x14ac:dyDescent="0.2">
      <c r="A740" s="154" t="s">
        <v>123</v>
      </c>
      <c r="B740" s="500">
        <v>0</v>
      </c>
      <c r="C740" s="148">
        <v>0</v>
      </c>
      <c r="D740" s="148">
        <v>0</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154" t="s">
        <v>74</v>
      </c>
      <c r="B741" s="500">
        <v>0</v>
      </c>
      <c r="C741" s="148">
        <v>0</v>
      </c>
      <c r="D741" s="148">
        <v>0</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154" t="s">
        <v>124</v>
      </c>
      <c r="B742" s="500">
        <v>2</v>
      </c>
      <c r="C742" s="148">
        <v>0</v>
      </c>
      <c r="D742" s="148">
        <v>2</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1</v>
      </c>
      <c r="T742" s="734">
        <v>1</v>
      </c>
      <c r="U742" s="734">
        <v>0</v>
      </c>
      <c r="V742" s="734">
        <v>0</v>
      </c>
      <c r="W742" s="734">
        <v>0</v>
      </c>
      <c r="X742" s="734">
        <v>0</v>
      </c>
      <c r="Y742" s="734">
        <v>0</v>
      </c>
      <c r="Z742" s="734">
        <v>0</v>
      </c>
      <c r="AA742" s="734">
        <v>0</v>
      </c>
      <c r="AB742" s="734">
        <v>0</v>
      </c>
      <c r="AC742" s="149">
        <v>29.1</v>
      </c>
      <c r="AD742" s="149" t="s">
        <v>24</v>
      </c>
      <c r="AE742" s="148">
        <v>1</v>
      </c>
      <c r="AF742" s="149">
        <v>50</v>
      </c>
      <c r="AG742" s="148">
        <v>0</v>
      </c>
      <c r="AH742" s="149">
        <v>0</v>
      </c>
      <c r="AI742" s="148">
        <v>0</v>
      </c>
      <c r="AJ742" s="501">
        <v>0</v>
      </c>
    </row>
    <row r="743" spans="1:36" x14ac:dyDescent="0.2">
      <c r="A743" s="154" t="s">
        <v>125</v>
      </c>
      <c r="B743" s="500">
        <v>1</v>
      </c>
      <c r="C743" s="148">
        <v>0</v>
      </c>
      <c r="D743" s="148">
        <v>1</v>
      </c>
      <c r="E743" s="148">
        <v>0</v>
      </c>
      <c r="F743" s="148">
        <v>0</v>
      </c>
      <c r="G743" s="148">
        <v>0</v>
      </c>
      <c r="H743" s="148">
        <v>0</v>
      </c>
      <c r="I743" s="148">
        <v>0</v>
      </c>
      <c r="J743" s="148">
        <v>0</v>
      </c>
      <c r="K743" s="148">
        <v>0</v>
      </c>
      <c r="L743" s="148">
        <v>0</v>
      </c>
      <c r="M743" s="512"/>
      <c r="N743" s="445" t="s">
        <v>125</v>
      </c>
      <c r="O743" s="733">
        <v>0</v>
      </c>
      <c r="P743" s="734">
        <v>0</v>
      </c>
      <c r="Q743" s="734">
        <v>0</v>
      </c>
      <c r="R743" s="734">
        <v>1</v>
      </c>
      <c r="S743" s="734">
        <v>0</v>
      </c>
      <c r="T743" s="734">
        <v>0</v>
      </c>
      <c r="U743" s="734">
        <v>0</v>
      </c>
      <c r="V743" s="734">
        <v>0</v>
      </c>
      <c r="W743" s="734">
        <v>0</v>
      </c>
      <c r="X743" s="734">
        <v>0</v>
      </c>
      <c r="Y743" s="734">
        <v>0</v>
      </c>
      <c r="Z743" s="734">
        <v>0</v>
      </c>
      <c r="AA743" s="734">
        <v>0</v>
      </c>
      <c r="AB743" s="734">
        <v>0</v>
      </c>
      <c r="AC743" s="149">
        <v>24</v>
      </c>
      <c r="AD743" s="149" t="s">
        <v>24</v>
      </c>
      <c r="AE743" s="148">
        <v>0</v>
      </c>
      <c r="AF743" s="149">
        <v>0</v>
      </c>
      <c r="AG743" s="148">
        <v>0</v>
      </c>
      <c r="AH743" s="149">
        <v>0</v>
      </c>
      <c r="AI743" s="148">
        <v>0</v>
      </c>
      <c r="AJ743" s="501">
        <v>0</v>
      </c>
    </row>
    <row r="744" spans="1:36" x14ac:dyDescent="0.2">
      <c r="A744" s="154" t="s">
        <v>126</v>
      </c>
      <c r="B744" s="500">
        <v>1</v>
      </c>
      <c r="C744" s="148">
        <v>0</v>
      </c>
      <c r="D744" s="148">
        <v>1</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0</v>
      </c>
      <c r="V744" s="734">
        <v>0</v>
      </c>
      <c r="W744" s="734">
        <v>0</v>
      </c>
      <c r="X744" s="734">
        <v>0</v>
      </c>
      <c r="Y744" s="734">
        <v>0</v>
      </c>
      <c r="Z744" s="734">
        <v>0</v>
      </c>
      <c r="AA744" s="734">
        <v>0</v>
      </c>
      <c r="AB744" s="734">
        <v>0</v>
      </c>
      <c r="AC744" s="149">
        <v>32.200000000000003</v>
      </c>
      <c r="AD744" s="149" t="s">
        <v>24</v>
      </c>
      <c r="AE744" s="148">
        <v>1</v>
      </c>
      <c r="AF744" s="149">
        <v>100</v>
      </c>
      <c r="AG744" s="148">
        <v>0</v>
      </c>
      <c r="AH744" s="149">
        <v>0</v>
      </c>
      <c r="AI744" s="148">
        <v>0</v>
      </c>
      <c r="AJ744" s="501">
        <v>0</v>
      </c>
    </row>
    <row r="745" spans="1:36" x14ac:dyDescent="0.2">
      <c r="A745" s="154" t="s">
        <v>76</v>
      </c>
      <c r="B745" s="500">
        <v>0</v>
      </c>
      <c r="C745" s="148">
        <v>0</v>
      </c>
      <c r="D745" s="148">
        <v>0</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0</v>
      </c>
      <c r="W745" s="734">
        <v>0</v>
      </c>
      <c r="X745" s="734">
        <v>0</v>
      </c>
      <c r="Y745" s="734">
        <v>0</v>
      </c>
      <c r="Z745" s="734">
        <v>0</v>
      </c>
      <c r="AA745" s="734">
        <v>0</v>
      </c>
      <c r="AB745" s="734">
        <v>0</v>
      </c>
      <c r="AC745" s="149" t="s">
        <v>24</v>
      </c>
      <c r="AD745" s="149" t="s">
        <v>24</v>
      </c>
      <c r="AE745" s="148">
        <v>0</v>
      </c>
      <c r="AF745" s="149">
        <v>0</v>
      </c>
      <c r="AG745" s="148">
        <v>0</v>
      </c>
      <c r="AH745" s="149">
        <v>0</v>
      </c>
      <c r="AI745" s="148">
        <v>0</v>
      </c>
      <c r="AJ745" s="501">
        <v>0</v>
      </c>
    </row>
    <row r="746" spans="1:36" x14ac:dyDescent="0.2">
      <c r="A746" s="154" t="s">
        <v>127</v>
      </c>
      <c r="B746" s="500">
        <v>0</v>
      </c>
      <c r="C746" s="148">
        <v>0</v>
      </c>
      <c r="D746" s="148">
        <v>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257</v>
      </c>
      <c r="C753" s="451">
        <v>9</v>
      </c>
      <c r="D753" s="451">
        <v>229</v>
      </c>
      <c r="E753" s="451">
        <v>0</v>
      </c>
      <c r="F753" s="451">
        <v>19</v>
      </c>
      <c r="G753" s="451">
        <v>0</v>
      </c>
      <c r="H753" s="451">
        <v>0</v>
      </c>
      <c r="I753" s="451">
        <v>0</v>
      </c>
      <c r="J753" s="451">
        <v>0</v>
      </c>
      <c r="K753" s="451">
        <v>0</v>
      </c>
      <c r="L753" s="451">
        <v>0</v>
      </c>
      <c r="M753" s="452"/>
      <c r="N753" s="444" t="s">
        <v>389</v>
      </c>
      <c r="O753" s="450">
        <v>4</v>
      </c>
      <c r="P753" s="451">
        <v>6</v>
      </c>
      <c r="Q753" s="451">
        <v>36</v>
      </c>
      <c r="R753" s="451">
        <v>80</v>
      </c>
      <c r="S753" s="451">
        <v>88</v>
      </c>
      <c r="T753" s="451">
        <v>37</v>
      </c>
      <c r="U753" s="451">
        <v>5</v>
      </c>
      <c r="V753" s="451">
        <v>1</v>
      </c>
      <c r="W753" s="451">
        <v>0</v>
      </c>
      <c r="X753" s="451">
        <v>0</v>
      </c>
      <c r="Y753" s="451">
        <v>0</v>
      </c>
      <c r="Z753" s="451">
        <v>0</v>
      </c>
      <c r="AA753" s="451">
        <v>0</v>
      </c>
      <c r="AB753" s="451">
        <v>0</v>
      </c>
      <c r="AC753" s="466">
        <v>24.9</v>
      </c>
      <c r="AD753" s="466">
        <v>30.4</v>
      </c>
      <c r="AE753" s="451">
        <v>43</v>
      </c>
      <c r="AF753" s="466">
        <v>16.731517509727624</v>
      </c>
      <c r="AG753" s="451">
        <v>6</v>
      </c>
      <c r="AH753" s="466">
        <v>2.3346303501945527</v>
      </c>
      <c r="AI753" s="451">
        <v>0</v>
      </c>
      <c r="AJ753" s="467">
        <v>0</v>
      </c>
    </row>
    <row r="754" spans="1:36" x14ac:dyDescent="0.2">
      <c r="A754" s="154" t="s">
        <v>390</v>
      </c>
      <c r="B754" s="453">
        <v>281</v>
      </c>
      <c r="C754" s="146">
        <v>11</v>
      </c>
      <c r="D754" s="146">
        <v>250</v>
      </c>
      <c r="E754" s="146">
        <v>0</v>
      </c>
      <c r="F754" s="146">
        <v>20</v>
      </c>
      <c r="G754" s="146">
        <v>0</v>
      </c>
      <c r="H754" s="146">
        <v>0</v>
      </c>
      <c r="I754" s="146">
        <v>0</v>
      </c>
      <c r="J754" s="146">
        <v>0</v>
      </c>
      <c r="K754" s="146">
        <v>0</v>
      </c>
      <c r="L754" s="146">
        <v>0</v>
      </c>
      <c r="M754" s="454"/>
      <c r="N754" s="445" t="s">
        <v>390</v>
      </c>
      <c r="O754" s="453">
        <v>4</v>
      </c>
      <c r="P754" s="146">
        <v>7</v>
      </c>
      <c r="Q754" s="146">
        <v>37</v>
      </c>
      <c r="R754" s="146">
        <v>89</v>
      </c>
      <c r="S754" s="146">
        <v>96</v>
      </c>
      <c r="T754" s="146">
        <v>42</v>
      </c>
      <c r="U754" s="146">
        <v>5</v>
      </c>
      <c r="V754" s="146">
        <v>1</v>
      </c>
      <c r="W754" s="146">
        <v>0</v>
      </c>
      <c r="X754" s="146">
        <v>0</v>
      </c>
      <c r="Y754" s="146">
        <v>0</v>
      </c>
      <c r="Z754" s="146">
        <v>0</v>
      </c>
      <c r="AA754" s="146">
        <v>0</v>
      </c>
      <c r="AB754" s="146">
        <v>0</v>
      </c>
      <c r="AC754" s="147">
        <v>24.9</v>
      </c>
      <c r="AD754" s="147">
        <v>30.4</v>
      </c>
      <c r="AE754" s="146">
        <v>48</v>
      </c>
      <c r="AF754" s="147">
        <v>17.081850533807831</v>
      </c>
      <c r="AG754" s="146">
        <v>6</v>
      </c>
      <c r="AH754" s="147">
        <v>2.1352313167259789</v>
      </c>
      <c r="AI754" s="146">
        <v>0</v>
      </c>
      <c r="AJ754" s="468">
        <v>0</v>
      </c>
    </row>
    <row r="755" spans="1:36" x14ac:dyDescent="0.2">
      <c r="A755" s="154" t="s">
        <v>391</v>
      </c>
      <c r="B755" s="453">
        <v>281</v>
      </c>
      <c r="C755" s="146">
        <v>11</v>
      </c>
      <c r="D755" s="146">
        <v>250</v>
      </c>
      <c r="E755" s="146">
        <v>0</v>
      </c>
      <c r="F755" s="146">
        <v>20</v>
      </c>
      <c r="G755" s="146">
        <v>0</v>
      </c>
      <c r="H755" s="146">
        <v>0</v>
      </c>
      <c r="I755" s="146">
        <v>0</v>
      </c>
      <c r="J755" s="146">
        <v>0</v>
      </c>
      <c r="K755" s="146">
        <v>0</v>
      </c>
      <c r="L755" s="146">
        <v>0</v>
      </c>
      <c r="M755" s="454"/>
      <c r="N755" s="445" t="s">
        <v>391</v>
      </c>
      <c r="O755" s="453">
        <v>4</v>
      </c>
      <c r="P755" s="146">
        <v>7</v>
      </c>
      <c r="Q755" s="146">
        <v>37</v>
      </c>
      <c r="R755" s="146">
        <v>89</v>
      </c>
      <c r="S755" s="146">
        <v>96</v>
      </c>
      <c r="T755" s="146">
        <v>42</v>
      </c>
      <c r="U755" s="146">
        <v>5</v>
      </c>
      <c r="V755" s="146">
        <v>1</v>
      </c>
      <c r="W755" s="146">
        <v>0</v>
      </c>
      <c r="X755" s="146">
        <v>0</v>
      </c>
      <c r="Y755" s="146">
        <v>0</v>
      </c>
      <c r="Z755" s="146">
        <v>0</v>
      </c>
      <c r="AA755" s="146">
        <v>0</v>
      </c>
      <c r="AB755" s="146">
        <v>0</v>
      </c>
      <c r="AC755" s="147">
        <v>24.9</v>
      </c>
      <c r="AD755" s="147">
        <v>30.4</v>
      </c>
      <c r="AE755" s="146">
        <v>48</v>
      </c>
      <c r="AF755" s="147">
        <v>17.081850533807831</v>
      </c>
      <c r="AG755" s="146">
        <v>6</v>
      </c>
      <c r="AH755" s="147">
        <v>2.1352313167259789</v>
      </c>
      <c r="AI755" s="146">
        <v>0</v>
      </c>
      <c r="AJ755" s="468">
        <v>0</v>
      </c>
    </row>
    <row r="756" spans="1:36" x14ac:dyDescent="0.2">
      <c r="A756" s="535" t="s">
        <v>392</v>
      </c>
      <c r="B756" s="455">
        <v>289</v>
      </c>
      <c r="C756" s="456">
        <v>12</v>
      </c>
      <c r="D756" s="456">
        <v>257</v>
      </c>
      <c r="E756" s="456">
        <v>0</v>
      </c>
      <c r="F756" s="456">
        <v>20</v>
      </c>
      <c r="G756" s="456">
        <v>0</v>
      </c>
      <c r="H756" s="456">
        <v>0</v>
      </c>
      <c r="I756" s="456">
        <v>0</v>
      </c>
      <c r="J756" s="456">
        <v>0</v>
      </c>
      <c r="K756" s="456">
        <v>0</v>
      </c>
      <c r="L756" s="456">
        <v>0</v>
      </c>
      <c r="M756" s="457"/>
      <c r="N756" s="446" t="s">
        <v>392</v>
      </c>
      <c r="O756" s="455">
        <v>4</v>
      </c>
      <c r="P756" s="456">
        <v>8</v>
      </c>
      <c r="Q756" s="456">
        <v>38</v>
      </c>
      <c r="R756" s="456">
        <v>93</v>
      </c>
      <c r="S756" s="456">
        <v>97</v>
      </c>
      <c r="T756" s="456">
        <v>43</v>
      </c>
      <c r="U756" s="456">
        <v>5</v>
      </c>
      <c r="V756" s="456">
        <v>1</v>
      </c>
      <c r="W756" s="456">
        <v>0</v>
      </c>
      <c r="X756" s="456">
        <v>0</v>
      </c>
      <c r="Y756" s="456">
        <v>0</v>
      </c>
      <c r="Z756" s="456">
        <v>0</v>
      </c>
      <c r="AA756" s="456">
        <v>0</v>
      </c>
      <c r="AB756" s="456">
        <v>0</v>
      </c>
      <c r="AC756" s="469">
        <v>24.9</v>
      </c>
      <c r="AD756" s="469">
        <v>30.4</v>
      </c>
      <c r="AE756" s="456">
        <v>49</v>
      </c>
      <c r="AF756" s="469">
        <v>16.955017301038062</v>
      </c>
      <c r="AG756" s="456">
        <v>6</v>
      </c>
      <c r="AH756" s="469">
        <v>2.0761245674740483</v>
      </c>
      <c r="AI756" s="456">
        <v>0</v>
      </c>
      <c r="AJ756" s="470">
        <v>0</v>
      </c>
    </row>
    <row r="758" spans="1:36" x14ac:dyDescent="0.2">
      <c r="B758" s="11">
        <v>45972</v>
      </c>
    </row>
    <row r="759" spans="1:36" x14ac:dyDescent="0.2">
      <c r="A759" s="123"/>
    </row>
  </sheetData>
  <sheetProtection algorithmName="SHA-512" hashValue="MHUk42W2rIZwKNuaCcUvEW1eMnoSfTidVDDJd2ZbzUykhmNcxgiamUbf+HZZ/CQ845uKmQvFbPeCSOGsaOEuVQ==" saltValue="0mwxCK6ERfrHuYNZmHep3w=="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CHURCH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45972</v>
      </c>
      <c r="BA9" s="27">
        <f t="shared" ref="BA9:BF9" si="3">AZ9+1</f>
        <v>45973</v>
      </c>
      <c r="BB9" s="27">
        <f t="shared" si="3"/>
        <v>45974</v>
      </c>
      <c r="BC9" s="27">
        <f t="shared" si="3"/>
        <v>45975</v>
      </c>
      <c r="BD9" s="27">
        <f t="shared" si="3"/>
        <v>45976</v>
      </c>
      <c r="BE9" s="27">
        <f t="shared" si="3"/>
        <v>45977</v>
      </c>
      <c r="BF9" s="27">
        <f t="shared" si="3"/>
        <v>45978</v>
      </c>
      <c r="BG9" s="29"/>
      <c r="BH9" s="30"/>
      <c r="BI9" s="720">
        <f t="shared" ref="BI9:BO9" si="4">AZ9</f>
        <v>45972</v>
      </c>
      <c r="BJ9" s="720">
        <f t="shared" si="4"/>
        <v>45973</v>
      </c>
      <c r="BK9" s="720">
        <f t="shared" si="4"/>
        <v>45974</v>
      </c>
      <c r="BL9" s="720">
        <f t="shared" si="4"/>
        <v>45975</v>
      </c>
      <c r="BM9" s="720">
        <f t="shared" si="4"/>
        <v>45976</v>
      </c>
      <c r="BN9" s="720">
        <f t="shared" si="4"/>
        <v>45977</v>
      </c>
      <c r="BO9" s="720">
        <f t="shared" si="4"/>
        <v>45978</v>
      </c>
      <c r="BP9" s="31"/>
      <c r="BQ9" s="30"/>
      <c r="BR9" s="27">
        <f t="shared" ref="BR9:BX9" si="5">BI9</f>
        <v>45972</v>
      </c>
      <c r="BS9" s="27">
        <f t="shared" si="5"/>
        <v>45973</v>
      </c>
      <c r="BT9" s="27">
        <f t="shared" si="5"/>
        <v>45974</v>
      </c>
      <c r="BU9" s="27">
        <f t="shared" si="5"/>
        <v>45975</v>
      </c>
      <c r="BV9" s="27">
        <f t="shared" si="5"/>
        <v>45976</v>
      </c>
      <c r="BW9" s="27">
        <f t="shared" si="5"/>
        <v>45977</v>
      </c>
      <c r="BX9" s="27">
        <f t="shared" si="5"/>
        <v>45978</v>
      </c>
      <c r="CA9" s="179"/>
      <c r="CB9" s="179"/>
      <c r="CD9" s="27">
        <f t="shared" ref="CD9:CJ9" si="6">AZ9</f>
        <v>45972</v>
      </c>
      <c r="CE9" s="27">
        <f t="shared" si="6"/>
        <v>45973</v>
      </c>
      <c r="CF9" s="27">
        <f t="shared" si="6"/>
        <v>45974</v>
      </c>
      <c r="CG9" s="27">
        <f t="shared" si="6"/>
        <v>45975</v>
      </c>
      <c r="CH9" s="27">
        <f t="shared" si="6"/>
        <v>45976</v>
      </c>
      <c r="CI9" s="27">
        <f t="shared" si="6"/>
        <v>45977</v>
      </c>
      <c r="CJ9" s="27">
        <f t="shared" si="6"/>
        <v>45978</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45972</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0</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t="str">
        <f t="shared" ref="BJ11:BJ42" si="17">AC122</f>
        <v/>
      </c>
      <c r="BK11" s="36" t="str">
        <f t="shared" ref="BK11:BK42" si="18">AC229</f>
        <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t="e">
        <f>IF(SUM(BI11:BO11)&gt;0,SUM(BI11:BO11) / COUNTIF(BI11:BO11, "&gt;0"),NA())</f>
        <v>#N/A</v>
      </c>
      <c r="CA11" s="327" t="e">
        <f t="shared" ref="CA11:CA74" si="31">IFERROR(SUM(BR11:BX11) / COUNTIF(BR11:BX11, "&gt;0"), NA())</f>
        <v>#N/A</v>
      </c>
      <c r="CB11" s="329">
        <f>--config!$D$8</f>
        <v>30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t="str">
        <f>IFERROR((SUM(CD11:CJ11)/SUM(AZ11:BF11)) * 100, "")</f>
        <v/>
      </c>
      <c r="CM11" s="35" t="str">
        <f>IFERROR(AZ11*BI11,"")</f>
        <v/>
      </c>
      <c r="CN11" s="36" t="str">
        <f t="shared" ref="CN11:CS26" si="39">IFERROR(BA11*BJ11,"")</f>
        <v/>
      </c>
      <c r="CO11" s="36" t="str">
        <f t="shared" si="39"/>
        <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t="str">
        <f t="shared" si="40"/>
        <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t="e">
        <f t="shared" ref="BZ12:BZ75" si="45">IF(SUM(BI12:BO12)&gt;0,SUM(BI12:BO12) / COUNTIF(BI12:BO12, "&gt;0"),NA())</f>
        <v>#N/A</v>
      </c>
      <c r="CA12" s="327" t="e">
        <f t="shared" si="31"/>
        <v>#N/A</v>
      </c>
      <c r="CB12" s="329">
        <f>CB11</f>
        <v>30</v>
      </c>
      <c r="CC12" s="11"/>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1</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f t="shared" si="21"/>
        <v>30.2</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30.2</v>
      </c>
      <c r="CA13" s="327" t="e">
        <f t="shared" si="31"/>
        <v>#N/A</v>
      </c>
      <c r="CB13" s="329">
        <f t="shared" ref="CB13:CB76" si="72">CB12</f>
        <v>30</v>
      </c>
      <c r="CC13" s="11"/>
      <c r="CD13" s="689">
        <f t="shared" si="32"/>
        <v>0</v>
      </c>
      <c r="CE13" s="690">
        <f t="shared" si="33"/>
        <v>0</v>
      </c>
      <c r="CF13" s="690">
        <f t="shared" si="34"/>
        <v>0</v>
      </c>
      <c r="CG13" s="690">
        <f t="shared" si="35"/>
        <v>0</v>
      </c>
      <c r="CH13" s="690">
        <f t="shared" si="36"/>
        <v>0</v>
      </c>
      <c r="CI13" s="690">
        <f t="shared" si="37"/>
        <v>1</v>
      </c>
      <c r="CJ13" s="691">
        <f t="shared" si="38"/>
        <v>0</v>
      </c>
      <c r="CK13" s="702">
        <f t="shared" si="46"/>
        <v>100</v>
      </c>
      <c r="CM13" s="42" t="str">
        <f t="shared" si="47"/>
        <v/>
      </c>
      <c r="CN13" s="43" t="str">
        <f t="shared" si="39"/>
        <v/>
      </c>
      <c r="CO13" s="43" t="str">
        <f t="shared" si="39"/>
        <v/>
      </c>
      <c r="CP13" s="43" t="str">
        <f t="shared" si="39"/>
        <v/>
      </c>
      <c r="CQ13" s="43" t="str">
        <f t="shared" si="39"/>
        <v/>
      </c>
      <c r="CR13" s="43">
        <f t="shared" si="39"/>
        <v>30.2</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f t="shared" si="54"/>
        <v>100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1</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2</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1</v>
      </c>
      <c r="BC14" s="46">
        <f t="shared" si="11"/>
        <v>0</v>
      </c>
      <c r="BD14" s="46">
        <f t="shared" si="12"/>
        <v>2</v>
      </c>
      <c r="BE14" s="46">
        <f t="shared" si="13"/>
        <v>1</v>
      </c>
      <c r="BF14" s="47">
        <f t="shared" si="14"/>
        <v>1</v>
      </c>
      <c r="BG14" s="23"/>
      <c r="BH14" s="34">
        <f t="shared" si="15"/>
        <v>3.125E-2</v>
      </c>
      <c r="BI14" s="42" t="str">
        <f t="shared" si="16"/>
        <v/>
      </c>
      <c r="BJ14" s="43" t="str">
        <f t="shared" si="17"/>
        <v/>
      </c>
      <c r="BK14" s="43">
        <f t="shared" si="18"/>
        <v>22.5</v>
      </c>
      <c r="BL14" s="43" t="str">
        <f t="shared" si="19"/>
        <v/>
      </c>
      <c r="BM14" s="43">
        <f t="shared" si="20"/>
        <v>28.6</v>
      </c>
      <c r="BN14" s="43">
        <f t="shared" si="21"/>
        <v>29</v>
      </c>
      <c r="BO14" s="44">
        <f t="shared" si="22"/>
        <v>25.1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26.299999999999997</v>
      </c>
      <c r="CA14" s="327" t="e">
        <f t="shared" si="31"/>
        <v>#N/A</v>
      </c>
      <c r="CB14" s="329">
        <f t="shared" si="72"/>
        <v>30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22.5</v>
      </c>
      <c r="CP14" s="43" t="str">
        <f t="shared" si="39"/>
        <v/>
      </c>
      <c r="CQ14" s="43">
        <f t="shared" si="39"/>
        <v>57.2</v>
      </c>
      <c r="CR14" s="43">
        <f t="shared" si="39"/>
        <v>29</v>
      </c>
      <c r="CS14" s="44">
        <f t="shared" si="39"/>
        <v>25.1</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1</v>
      </c>
      <c r="BE15" s="46">
        <f t="shared" si="13"/>
        <v>1</v>
      </c>
      <c r="BF15" s="47">
        <f t="shared" si="14"/>
        <v>0</v>
      </c>
      <c r="BG15" s="23"/>
      <c r="BH15" s="34">
        <f t="shared" si="15"/>
        <v>4.1666666666666664E-2</v>
      </c>
      <c r="BI15" s="42" t="str">
        <f t="shared" si="16"/>
        <v/>
      </c>
      <c r="BJ15" s="43" t="str">
        <f t="shared" si="17"/>
        <v/>
      </c>
      <c r="BK15" s="43" t="str">
        <f t="shared" si="18"/>
        <v/>
      </c>
      <c r="BL15" s="43" t="str">
        <f t="shared" si="19"/>
        <v/>
      </c>
      <c r="BM15" s="43">
        <f t="shared" si="20"/>
        <v>25.6</v>
      </c>
      <c r="BN15" s="43">
        <f t="shared" si="21"/>
        <v>17.5</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21.55</v>
      </c>
      <c r="CA15" s="327" t="e">
        <f t="shared" si="31"/>
        <v>#N/A</v>
      </c>
      <c r="CB15" s="329">
        <f t="shared" si="72"/>
        <v>30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t="str">
        <f t="shared" si="39"/>
        <v/>
      </c>
      <c r="CP15" s="43" t="str">
        <f t="shared" si="39"/>
        <v/>
      </c>
      <c r="CQ15" s="43">
        <f t="shared" si="39"/>
        <v>25.6</v>
      </c>
      <c r="CR15" s="43">
        <f t="shared" si="39"/>
        <v>17.5</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f t="shared" si="53"/>
        <v>0</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2</v>
      </c>
      <c r="BF16" s="47">
        <f t="shared" si="14"/>
        <v>0</v>
      </c>
      <c r="BG16" s="23"/>
      <c r="BH16" s="34">
        <f t="shared" si="15"/>
        <v>5.2083333333333329E-2</v>
      </c>
      <c r="BI16" s="42" t="str">
        <f t="shared" si="16"/>
        <v/>
      </c>
      <c r="BJ16" s="43" t="str">
        <f t="shared" si="17"/>
        <v/>
      </c>
      <c r="BK16" s="43">
        <f t="shared" si="18"/>
        <v>31.7</v>
      </c>
      <c r="BL16" s="43" t="str">
        <f t="shared" si="19"/>
        <v/>
      </c>
      <c r="BM16" s="43" t="str">
        <f t="shared" si="20"/>
        <v/>
      </c>
      <c r="BN16" s="43">
        <f t="shared" si="21"/>
        <v>32.299999999999997</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32</v>
      </c>
      <c r="CA16" s="327" t="e">
        <f t="shared" si="31"/>
        <v>#N/A</v>
      </c>
      <c r="CB16" s="329">
        <f t="shared" si="72"/>
        <v>30</v>
      </c>
      <c r="CD16" s="689">
        <f t="shared" si="32"/>
        <v>0</v>
      </c>
      <c r="CE16" s="690">
        <f t="shared" si="33"/>
        <v>0</v>
      </c>
      <c r="CF16" s="690">
        <f t="shared" si="34"/>
        <v>1</v>
      </c>
      <c r="CG16" s="690">
        <f t="shared" si="35"/>
        <v>0</v>
      </c>
      <c r="CH16" s="690">
        <f t="shared" si="36"/>
        <v>0</v>
      </c>
      <c r="CI16" s="690">
        <f t="shared" si="37"/>
        <v>2</v>
      </c>
      <c r="CJ16" s="691">
        <f t="shared" si="38"/>
        <v>0</v>
      </c>
      <c r="CK16" s="702">
        <f t="shared" si="46"/>
        <v>100</v>
      </c>
      <c r="CM16" s="42" t="str">
        <f t="shared" si="47"/>
        <v/>
      </c>
      <c r="CN16" s="43" t="str">
        <f t="shared" si="39"/>
        <v/>
      </c>
      <c r="CO16" s="43">
        <f t="shared" si="39"/>
        <v>31.7</v>
      </c>
      <c r="CP16" s="43" t="str">
        <f t="shared" si="39"/>
        <v/>
      </c>
      <c r="CQ16" s="43" t="str">
        <f t="shared" si="39"/>
        <v/>
      </c>
      <c r="CR16" s="43">
        <f t="shared" si="39"/>
        <v>64.599999999999994</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100</v>
      </c>
      <c r="DI16" s="32" t="str">
        <f t="shared" si="52"/>
        <v/>
      </c>
      <c r="DJ16" s="32" t="str">
        <f t="shared" si="53"/>
        <v/>
      </c>
      <c r="DK16" s="32">
        <f t="shared" si="54"/>
        <v>100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1</v>
      </c>
      <c r="DY16" s="709">
        <f t="shared" si="66"/>
        <v>0</v>
      </c>
      <c r="DZ16" s="709">
        <f t="shared" si="67"/>
        <v>0</v>
      </c>
      <c r="EA16" s="709">
        <f t="shared" si="68"/>
        <v>2</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1</v>
      </c>
      <c r="BC17" s="46">
        <f t="shared" si="11"/>
        <v>0</v>
      </c>
      <c r="BD17" s="46">
        <f t="shared" si="12"/>
        <v>1</v>
      </c>
      <c r="BE17" s="46">
        <f t="shared" si="13"/>
        <v>1</v>
      </c>
      <c r="BF17" s="47">
        <f t="shared" si="14"/>
        <v>0</v>
      </c>
      <c r="BG17" s="23"/>
      <c r="BH17" s="34">
        <f t="shared" si="15"/>
        <v>6.2499999999999993E-2</v>
      </c>
      <c r="BI17" s="42">
        <f t="shared" si="16"/>
        <v>22.1</v>
      </c>
      <c r="BJ17" s="43" t="str">
        <f t="shared" si="17"/>
        <v/>
      </c>
      <c r="BK17" s="43">
        <f t="shared" si="18"/>
        <v>25.2</v>
      </c>
      <c r="BL17" s="43" t="str">
        <f t="shared" si="19"/>
        <v/>
      </c>
      <c r="BM17" s="43">
        <f t="shared" si="20"/>
        <v>33.4</v>
      </c>
      <c r="BN17" s="43">
        <f t="shared" si="21"/>
        <v>28.5</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27.299999999999997</v>
      </c>
      <c r="CA17" s="327" t="e">
        <f t="shared" si="31"/>
        <v>#N/A</v>
      </c>
      <c r="CB17" s="329">
        <f t="shared" si="72"/>
        <v>30</v>
      </c>
      <c r="CD17" s="689">
        <f t="shared" si="32"/>
        <v>0</v>
      </c>
      <c r="CE17" s="690">
        <f t="shared" si="33"/>
        <v>0</v>
      </c>
      <c r="CF17" s="690">
        <f t="shared" si="34"/>
        <v>0</v>
      </c>
      <c r="CG17" s="690">
        <f t="shared" si="35"/>
        <v>0</v>
      </c>
      <c r="CH17" s="690">
        <f t="shared" si="36"/>
        <v>1</v>
      </c>
      <c r="CI17" s="690">
        <f t="shared" si="37"/>
        <v>0</v>
      </c>
      <c r="CJ17" s="691">
        <f t="shared" si="38"/>
        <v>0</v>
      </c>
      <c r="CK17" s="702">
        <f t="shared" si="46"/>
        <v>25</v>
      </c>
      <c r="CM17" s="42">
        <f t="shared" si="47"/>
        <v>22.1</v>
      </c>
      <c r="CN17" s="43" t="str">
        <f t="shared" si="39"/>
        <v/>
      </c>
      <c r="CO17" s="43">
        <f t="shared" si="39"/>
        <v>25.2</v>
      </c>
      <c r="CP17" s="43" t="str">
        <f t="shared" si="39"/>
        <v/>
      </c>
      <c r="CQ17" s="43">
        <f t="shared" si="39"/>
        <v>33.4</v>
      </c>
      <c r="CR17" s="43">
        <f t="shared" si="39"/>
        <v>28.5</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f t="shared" si="51"/>
        <v>0</v>
      </c>
      <c r="DI17" s="32" t="str">
        <f t="shared" si="52"/>
        <v/>
      </c>
      <c r="DJ17" s="32">
        <f t="shared" si="53"/>
        <v>100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1</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2</v>
      </c>
      <c r="BE18" s="46">
        <f t="shared" si="13"/>
        <v>2</v>
      </c>
      <c r="BF18" s="47">
        <f t="shared" si="14"/>
        <v>1</v>
      </c>
      <c r="BG18" s="23"/>
      <c r="BH18" s="34">
        <f t="shared" si="15"/>
        <v>7.2916666666666657E-2</v>
      </c>
      <c r="BI18" s="42" t="str">
        <f t="shared" si="16"/>
        <v/>
      </c>
      <c r="BJ18" s="43" t="str">
        <f t="shared" si="17"/>
        <v/>
      </c>
      <c r="BK18" s="43" t="str">
        <f t="shared" si="18"/>
        <v/>
      </c>
      <c r="BL18" s="43" t="str">
        <f t="shared" si="19"/>
        <v/>
      </c>
      <c r="BM18" s="43">
        <f t="shared" si="20"/>
        <v>28.1</v>
      </c>
      <c r="BN18" s="43">
        <f t="shared" si="21"/>
        <v>26.6</v>
      </c>
      <c r="BO18" s="44">
        <f t="shared" si="22"/>
        <v>31.2</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28.633333333333336</v>
      </c>
      <c r="CA18" s="327" t="e">
        <f t="shared" si="31"/>
        <v>#N/A</v>
      </c>
      <c r="CB18" s="329">
        <f t="shared" si="72"/>
        <v>30</v>
      </c>
      <c r="CD18" s="689">
        <f t="shared" si="32"/>
        <v>0</v>
      </c>
      <c r="CE18" s="690">
        <f t="shared" si="33"/>
        <v>0</v>
      </c>
      <c r="CF18" s="690">
        <f t="shared" si="34"/>
        <v>0</v>
      </c>
      <c r="CG18" s="690">
        <f t="shared" si="35"/>
        <v>0</v>
      </c>
      <c r="CH18" s="690">
        <f t="shared" si="36"/>
        <v>0</v>
      </c>
      <c r="CI18" s="690">
        <f t="shared" si="37"/>
        <v>0</v>
      </c>
      <c r="CJ18" s="691">
        <f t="shared" si="38"/>
        <v>1</v>
      </c>
      <c r="CK18" s="702">
        <f t="shared" si="46"/>
        <v>20</v>
      </c>
      <c r="CM18" s="42" t="str">
        <f t="shared" si="47"/>
        <v/>
      </c>
      <c r="CN18" s="43" t="str">
        <f t="shared" si="39"/>
        <v/>
      </c>
      <c r="CO18" s="43" t="str">
        <f t="shared" si="39"/>
        <v/>
      </c>
      <c r="CP18" s="43" t="str">
        <f t="shared" si="39"/>
        <v/>
      </c>
      <c r="CQ18" s="43">
        <f t="shared" si="39"/>
        <v>56.2</v>
      </c>
      <c r="CR18" s="43">
        <f t="shared" si="39"/>
        <v>53.2</v>
      </c>
      <c r="CS18" s="44">
        <f t="shared" si="39"/>
        <v>31.2</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f t="shared" si="53"/>
        <v>0</v>
      </c>
      <c r="DK18" s="32">
        <f t="shared" si="54"/>
        <v>0</v>
      </c>
      <c r="DL18" s="679">
        <f t="shared" si="55"/>
        <v>100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1</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30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30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0</v>
      </c>
      <c r="E21" s="148">
        <v>0</v>
      </c>
      <c r="F21" s="148">
        <v>1</v>
      </c>
      <c r="G21" s="148">
        <v>0</v>
      </c>
      <c r="H21" s="148">
        <v>0</v>
      </c>
      <c r="I21" s="148">
        <v>0</v>
      </c>
      <c r="J21" s="148">
        <v>0</v>
      </c>
      <c r="K21" s="148">
        <v>0</v>
      </c>
      <c r="L21" s="148">
        <v>0</v>
      </c>
      <c r="M21" s="512"/>
      <c r="N21" s="528" t="s">
        <v>47</v>
      </c>
      <c r="O21" s="733">
        <v>0</v>
      </c>
      <c r="P21" s="734">
        <v>0</v>
      </c>
      <c r="Q21" s="734">
        <v>0</v>
      </c>
      <c r="R21" s="734">
        <v>1</v>
      </c>
      <c r="S21" s="734">
        <v>0</v>
      </c>
      <c r="T21" s="734">
        <v>0</v>
      </c>
      <c r="U21" s="734">
        <v>0</v>
      </c>
      <c r="V21" s="734">
        <v>0</v>
      </c>
      <c r="W21" s="734">
        <v>0</v>
      </c>
      <c r="X21" s="734">
        <v>0</v>
      </c>
      <c r="Y21" s="734">
        <v>0</v>
      </c>
      <c r="Z21" s="734">
        <v>0</v>
      </c>
      <c r="AA21" s="734">
        <v>0</v>
      </c>
      <c r="AB21" s="734">
        <v>0</v>
      </c>
      <c r="AC21" s="149">
        <v>22.1</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1</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f t="shared" si="22"/>
        <v>31.4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31.4</v>
      </c>
      <c r="CA21" s="327" t="e">
        <f t="shared" si="31"/>
        <v>#N/A</v>
      </c>
      <c r="CB21" s="329">
        <f t="shared" si="72"/>
        <v>30</v>
      </c>
      <c r="CD21" s="689">
        <f t="shared" si="32"/>
        <v>0</v>
      </c>
      <c r="CE21" s="690">
        <f t="shared" si="33"/>
        <v>0</v>
      </c>
      <c r="CF21" s="690">
        <f t="shared" si="34"/>
        <v>0</v>
      </c>
      <c r="CG21" s="690">
        <f t="shared" si="35"/>
        <v>0</v>
      </c>
      <c r="CH21" s="690">
        <f t="shared" si="36"/>
        <v>0</v>
      </c>
      <c r="CI21" s="690">
        <f t="shared" si="37"/>
        <v>0</v>
      </c>
      <c r="CJ21" s="691">
        <f t="shared" si="38"/>
        <v>1</v>
      </c>
      <c r="CK21" s="702">
        <f t="shared" si="46"/>
        <v>100</v>
      </c>
      <c r="CM21" s="42" t="str">
        <f t="shared" si="47"/>
        <v/>
      </c>
      <c r="CN21" s="43" t="str">
        <f t="shared" si="39"/>
        <v/>
      </c>
      <c r="CO21" s="43" t="str">
        <f t="shared" si="39"/>
        <v/>
      </c>
      <c r="CP21" s="43" t="str">
        <f t="shared" si="39"/>
        <v/>
      </c>
      <c r="CQ21" s="43" t="str">
        <f t="shared" si="39"/>
        <v/>
      </c>
      <c r="CR21" s="43" t="str">
        <f t="shared" si="39"/>
        <v/>
      </c>
      <c r="CS21" s="44">
        <f t="shared" si="39"/>
        <v>31.4</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f t="shared" si="55"/>
        <v>100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1</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0</v>
      </c>
      <c r="BF22" s="47">
        <f t="shared" si="14"/>
        <v>0</v>
      </c>
      <c r="BG22" s="23"/>
      <c r="BH22" s="34">
        <f t="shared" si="15"/>
        <v>0.11458333333333334</v>
      </c>
      <c r="BI22" s="42" t="str">
        <f t="shared" si="16"/>
        <v/>
      </c>
      <c r="BJ22" s="43">
        <f t="shared" si="17"/>
        <v>34.799999999999997</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34.799999999999997</v>
      </c>
      <c r="CA22" s="327" t="e">
        <f t="shared" si="31"/>
        <v>#N/A</v>
      </c>
      <c r="CB22" s="329">
        <f t="shared" si="72"/>
        <v>30</v>
      </c>
      <c r="CD22" s="689">
        <f t="shared" si="32"/>
        <v>0</v>
      </c>
      <c r="CE22" s="690">
        <f t="shared" si="33"/>
        <v>1</v>
      </c>
      <c r="CF22" s="690">
        <f t="shared" si="34"/>
        <v>0</v>
      </c>
      <c r="CG22" s="690">
        <f t="shared" si="35"/>
        <v>0</v>
      </c>
      <c r="CH22" s="690">
        <f t="shared" si="36"/>
        <v>0</v>
      </c>
      <c r="CI22" s="690">
        <f t="shared" si="37"/>
        <v>0</v>
      </c>
      <c r="CJ22" s="691">
        <f t="shared" si="38"/>
        <v>0</v>
      </c>
      <c r="CK22" s="702">
        <f t="shared" si="46"/>
        <v>100</v>
      </c>
      <c r="CM22" s="42" t="str">
        <f t="shared" si="47"/>
        <v/>
      </c>
      <c r="CN22" s="43">
        <f t="shared" si="39"/>
        <v>34.799999999999997</v>
      </c>
      <c r="CO22" s="43" t="str">
        <f t="shared" si="39"/>
        <v/>
      </c>
      <c r="CP22" s="43" t="str">
        <f t="shared" si="39"/>
        <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100</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1</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30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30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0</v>
      </c>
      <c r="BE25" s="46">
        <f t="shared" si="13"/>
        <v>1</v>
      </c>
      <c r="BF25" s="47">
        <f t="shared" si="14"/>
        <v>0</v>
      </c>
      <c r="BG25" s="23"/>
      <c r="BH25" s="34">
        <f t="shared" si="15"/>
        <v>0.14583333333333331</v>
      </c>
      <c r="BI25" s="42" t="str">
        <f t="shared" si="16"/>
        <v/>
      </c>
      <c r="BJ25" s="43" t="str">
        <f t="shared" si="17"/>
        <v/>
      </c>
      <c r="BK25" s="43" t="str">
        <f t="shared" si="18"/>
        <v/>
      </c>
      <c r="BL25" s="43">
        <f t="shared" si="19"/>
        <v>26.9</v>
      </c>
      <c r="BM25" s="43" t="str">
        <f t="shared" si="20"/>
        <v/>
      </c>
      <c r="BN25" s="43">
        <f t="shared" si="21"/>
        <v>27</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26.95</v>
      </c>
      <c r="CA25" s="327" t="e">
        <f t="shared" si="31"/>
        <v>#N/A</v>
      </c>
      <c r="CB25" s="329">
        <f t="shared" si="72"/>
        <v>30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26.9</v>
      </c>
      <c r="CQ25" s="43" t="str">
        <f t="shared" si="39"/>
        <v/>
      </c>
      <c r="CR25" s="43">
        <f t="shared" si="39"/>
        <v>27</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1</v>
      </c>
      <c r="BC26" s="46">
        <f t="shared" si="11"/>
        <v>0</v>
      </c>
      <c r="BD26" s="46">
        <f t="shared" si="12"/>
        <v>0</v>
      </c>
      <c r="BE26" s="46">
        <f t="shared" si="13"/>
        <v>0</v>
      </c>
      <c r="BF26" s="47">
        <f t="shared" si="14"/>
        <v>0</v>
      </c>
      <c r="BG26" s="23"/>
      <c r="BH26" s="34">
        <f t="shared" si="15"/>
        <v>0.15624999999999997</v>
      </c>
      <c r="BI26" s="42" t="str">
        <f t="shared" si="16"/>
        <v/>
      </c>
      <c r="BJ26" s="43">
        <f t="shared" si="17"/>
        <v>32.5</v>
      </c>
      <c r="BK26" s="43">
        <f t="shared" si="18"/>
        <v>36.299999999999997</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34.4</v>
      </c>
      <c r="CA26" s="327" t="e">
        <f t="shared" si="31"/>
        <v>#N/A</v>
      </c>
      <c r="CB26" s="329">
        <f t="shared" si="72"/>
        <v>30</v>
      </c>
      <c r="CD26" s="689">
        <f t="shared" si="32"/>
        <v>0</v>
      </c>
      <c r="CE26" s="690">
        <f t="shared" si="33"/>
        <v>1</v>
      </c>
      <c r="CF26" s="690">
        <f t="shared" si="34"/>
        <v>1</v>
      </c>
      <c r="CG26" s="690">
        <f t="shared" si="35"/>
        <v>0</v>
      </c>
      <c r="CH26" s="690">
        <f t="shared" si="36"/>
        <v>0</v>
      </c>
      <c r="CI26" s="690">
        <f t="shared" si="37"/>
        <v>0</v>
      </c>
      <c r="CJ26" s="691">
        <f t="shared" si="38"/>
        <v>0</v>
      </c>
      <c r="CK26" s="702">
        <f t="shared" si="46"/>
        <v>100</v>
      </c>
      <c r="CM26" s="42" t="str">
        <f t="shared" si="47"/>
        <v/>
      </c>
      <c r="CN26" s="43">
        <f t="shared" si="39"/>
        <v>32.5</v>
      </c>
      <c r="CO26" s="43">
        <f t="shared" si="39"/>
        <v>36.299999999999997</v>
      </c>
      <c r="CP26" s="43" t="str">
        <f t="shared" si="39"/>
        <v/>
      </c>
      <c r="CQ26" s="43" t="str">
        <f t="shared" si="39"/>
        <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100</v>
      </c>
      <c r="DH26" s="32">
        <f t="shared" si="51"/>
        <v>100</v>
      </c>
      <c r="DI26" s="32" t="str">
        <f t="shared" si="52"/>
        <v/>
      </c>
      <c r="DJ26" s="32" t="str">
        <f t="shared" si="53"/>
        <v/>
      </c>
      <c r="DK26" s="32" t="str">
        <f t="shared" si="54"/>
        <v/>
      </c>
      <c r="DL26" s="679" t="str">
        <f t="shared" si="55"/>
        <v/>
      </c>
      <c r="DN26" s="11">
        <f t="shared" si="56"/>
        <v>0</v>
      </c>
      <c r="DO26" s="11">
        <f t="shared" si="57"/>
        <v>0</v>
      </c>
      <c r="DP26" s="11">
        <f t="shared" si="58"/>
        <v>1</v>
      </c>
      <c r="DQ26" s="11">
        <f t="shared" si="59"/>
        <v>0</v>
      </c>
      <c r="DR26" s="11">
        <f t="shared" si="60"/>
        <v>0</v>
      </c>
      <c r="DS26" s="11">
        <f t="shared" si="61"/>
        <v>0</v>
      </c>
      <c r="DT26" s="11">
        <f t="shared" si="62"/>
        <v>0</v>
      </c>
      <c r="DV26" s="709">
        <f t="shared" si="63"/>
        <v>0</v>
      </c>
      <c r="DW26" s="709">
        <f t="shared" si="64"/>
        <v>1</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30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1</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f t="shared" si="19"/>
        <v>35.1</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35.1</v>
      </c>
      <c r="CA28" s="327" t="e">
        <f t="shared" si="31"/>
        <v>#N/A</v>
      </c>
      <c r="CB28" s="329">
        <f t="shared" si="72"/>
        <v>30</v>
      </c>
      <c r="CD28" s="689">
        <f t="shared" si="32"/>
        <v>0</v>
      </c>
      <c r="CE28" s="690">
        <f t="shared" si="33"/>
        <v>0</v>
      </c>
      <c r="CF28" s="690">
        <f t="shared" si="34"/>
        <v>0</v>
      </c>
      <c r="CG28" s="690">
        <f t="shared" si="35"/>
        <v>1</v>
      </c>
      <c r="CH28" s="690">
        <f t="shared" si="36"/>
        <v>0</v>
      </c>
      <c r="CI28" s="690">
        <f t="shared" si="37"/>
        <v>0</v>
      </c>
      <c r="CJ28" s="691">
        <f t="shared" si="38"/>
        <v>0</v>
      </c>
      <c r="CK28" s="702">
        <f t="shared" si="46"/>
        <v>100</v>
      </c>
      <c r="CM28" s="42" t="str">
        <f t="shared" si="47"/>
        <v/>
      </c>
      <c r="CN28" s="43" t="str">
        <f t="shared" si="73"/>
        <v/>
      </c>
      <c r="CO28" s="43" t="str">
        <f t="shared" si="74"/>
        <v/>
      </c>
      <c r="CP28" s="43">
        <f t="shared" si="75"/>
        <v>35.1</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f t="shared" si="52"/>
        <v>100</v>
      </c>
      <c r="DJ28" s="32" t="str">
        <f t="shared" si="53"/>
        <v/>
      </c>
      <c r="DK28" s="32" t="str">
        <f t="shared" si="54"/>
        <v/>
      </c>
      <c r="DL28" s="679" t="str">
        <f t="shared" si="55"/>
        <v/>
      </c>
      <c r="DN28" s="11">
        <f t="shared" si="56"/>
        <v>0</v>
      </c>
      <c r="DO28" s="11">
        <f t="shared" si="57"/>
        <v>0</v>
      </c>
      <c r="DP28" s="11">
        <f t="shared" si="58"/>
        <v>0</v>
      </c>
      <c r="DQ28" s="11">
        <f t="shared" si="59"/>
        <v>1</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30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30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0.14285714285714285</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1</v>
      </c>
      <c r="BB31" s="46">
        <f t="shared" si="10"/>
        <v>0</v>
      </c>
      <c r="BC31" s="46">
        <f t="shared" si="11"/>
        <v>0</v>
      </c>
      <c r="BD31" s="46">
        <f t="shared" si="12"/>
        <v>1</v>
      </c>
      <c r="BE31" s="46">
        <f t="shared" si="13"/>
        <v>0</v>
      </c>
      <c r="BF31" s="47">
        <f t="shared" si="14"/>
        <v>0</v>
      </c>
      <c r="BG31" s="23"/>
      <c r="BH31" s="34">
        <f t="shared" si="15"/>
        <v>0.20833333333333326</v>
      </c>
      <c r="BI31" s="42" t="str">
        <f t="shared" si="16"/>
        <v/>
      </c>
      <c r="BJ31" s="43">
        <f t="shared" si="17"/>
        <v>27.1</v>
      </c>
      <c r="BK31" s="43" t="str">
        <f t="shared" si="18"/>
        <v/>
      </c>
      <c r="BL31" s="43" t="str">
        <f t="shared" si="19"/>
        <v/>
      </c>
      <c r="BM31" s="43">
        <f t="shared" si="20"/>
        <v>30.9</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29</v>
      </c>
      <c r="CA31" s="327" t="e">
        <f t="shared" si="31"/>
        <v>#N/A</v>
      </c>
      <c r="CB31" s="329">
        <f t="shared" si="72"/>
        <v>30</v>
      </c>
      <c r="CD31" s="689">
        <f t="shared" si="32"/>
        <v>0</v>
      </c>
      <c r="CE31" s="690">
        <f t="shared" si="33"/>
        <v>0</v>
      </c>
      <c r="CF31" s="690">
        <f t="shared" si="34"/>
        <v>0</v>
      </c>
      <c r="CG31" s="690">
        <f t="shared" si="35"/>
        <v>0</v>
      </c>
      <c r="CH31" s="690">
        <f t="shared" si="36"/>
        <v>1</v>
      </c>
      <c r="CI31" s="690">
        <f t="shared" si="37"/>
        <v>0</v>
      </c>
      <c r="CJ31" s="691">
        <f t="shared" si="38"/>
        <v>0</v>
      </c>
      <c r="CK31" s="702">
        <f t="shared" si="46"/>
        <v>50</v>
      </c>
      <c r="CM31" s="42" t="str">
        <f t="shared" si="47"/>
        <v/>
      </c>
      <c r="CN31" s="43">
        <f t="shared" si="73"/>
        <v>27.1</v>
      </c>
      <c r="CO31" s="43" t="str">
        <f t="shared" si="74"/>
        <v/>
      </c>
      <c r="CP31" s="43" t="str">
        <f t="shared" si="75"/>
        <v/>
      </c>
      <c r="CQ31" s="43">
        <f t="shared" si="76"/>
        <v>30.9</v>
      </c>
      <c r="CR31" s="43" t="str">
        <f t="shared" si="77"/>
        <v/>
      </c>
      <c r="CS31" s="44" t="str">
        <f t="shared" si="78"/>
        <v/>
      </c>
      <c r="CU31" s="386">
        <f>SUM(SUMIF($AZ$8:$BF$8, {"NON";"NEUT"}, AZ31:BF31))/config!$AC$16</f>
        <v>0.2</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t="str">
        <f t="shared" si="52"/>
        <v/>
      </c>
      <c r="DJ31" s="32">
        <f t="shared" si="53"/>
        <v>100</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1</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0.14285714285714285</v>
      </c>
      <c r="AT32" s="43">
        <f>SUM(D36:E36,D143:E143,D250:E250,D357:E357,D464:E464,D571:E571,D678:E678)/config!$AC$13</f>
        <v>0.14285714285714285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1</v>
      </c>
      <c r="BC32" s="46">
        <f t="shared" si="11"/>
        <v>0</v>
      </c>
      <c r="BD32" s="46">
        <f t="shared" si="12"/>
        <v>0</v>
      </c>
      <c r="BE32" s="46">
        <f t="shared" si="13"/>
        <v>1</v>
      </c>
      <c r="BF32" s="47">
        <f t="shared" si="14"/>
        <v>0</v>
      </c>
      <c r="BG32" s="23"/>
      <c r="BH32" s="34">
        <f t="shared" si="15"/>
        <v>0.21874999999999992</v>
      </c>
      <c r="BI32" s="42" t="str">
        <f t="shared" si="16"/>
        <v/>
      </c>
      <c r="BJ32" s="43" t="str">
        <f t="shared" si="17"/>
        <v/>
      </c>
      <c r="BK32" s="43">
        <f t="shared" si="18"/>
        <v>9.5</v>
      </c>
      <c r="BL32" s="43" t="str">
        <f t="shared" si="19"/>
        <v/>
      </c>
      <c r="BM32" s="43" t="str">
        <f t="shared" si="20"/>
        <v/>
      </c>
      <c r="BN32" s="43">
        <f t="shared" si="21"/>
        <v>25.8</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17.649999999999999</v>
      </c>
      <c r="CA32" s="327" t="e">
        <f t="shared" si="31"/>
        <v>#N/A</v>
      </c>
      <c r="CB32" s="329">
        <f t="shared" si="72"/>
        <v>30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f t="shared" si="74"/>
        <v>9.5</v>
      </c>
      <c r="CP32" s="43" t="str">
        <f t="shared" si="75"/>
        <v/>
      </c>
      <c r="CQ32" s="43" t="str">
        <f t="shared" si="76"/>
        <v/>
      </c>
      <c r="CR32" s="43">
        <f t="shared" si="77"/>
        <v>25.8</v>
      </c>
      <c r="CS32" s="44" t="str">
        <f t="shared" si="78"/>
        <v/>
      </c>
      <c r="CU32" s="386">
        <f>SUM(SUMIF($AZ$8:$BF$8, {"NON";"NEUT"}, AZ32:BF32))/config!$AC$16</f>
        <v>0.2</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f t="shared" si="51"/>
        <v>0</v>
      </c>
      <c r="DI32" s="32" t="str">
        <f t="shared" si="52"/>
        <v/>
      </c>
      <c r="DJ32" s="32" t="str">
        <f t="shared" si="53"/>
        <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0.7142857142857143</v>
      </c>
      <c r="AT33" s="43">
        <f>SUM(D37:E37,D144:E144,D251:E251,D358:E358,D465:E465,D572:E572,D679:E679)/config!$AC$13</f>
        <v>0.14285714285714285</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2</v>
      </c>
      <c r="BA33" s="46">
        <f t="shared" si="9"/>
        <v>1</v>
      </c>
      <c r="BB33" s="46">
        <f t="shared" si="10"/>
        <v>2</v>
      </c>
      <c r="BC33" s="46">
        <f t="shared" si="11"/>
        <v>0</v>
      </c>
      <c r="BD33" s="46">
        <f t="shared" si="12"/>
        <v>0</v>
      </c>
      <c r="BE33" s="46">
        <f t="shared" si="13"/>
        <v>0</v>
      </c>
      <c r="BF33" s="47">
        <f t="shared" si="14"/>
        <v>1</v>
      </c>
      <c r="BG33" s="23"/>
      <c r="BH33" s="34">
        <f t="shared" si="15"/>
        <v>0.22916666666666657</v>
      </c>
      <c r="BI33" s="42">
        <f t="shared" si="16"/>
        <v>17.5</v>
      </c>
      <c r="BJ33" s="43">
        <f t="shared" si="17"/>
        <v>9.4</v>
      </c>
      <c r="BK33" s="43">
        <f t="shared" si="18"/>
        <v>25.3</v>
      </c>
      <c r="BL33" s="43" t="str">
        <f t="shared" si="19"/>
        <v/>
      </c>
      <c r="BM33" s="43" t="str">
        <f t="shared" si="20"/>
        <v/>
      </c>
      <c r="BN33" s="43" t="str">
        <f t="shared" si="21"/>
        <v/>
      </c>
      <c r="BO33" s="44">
        <f t="shared" si="22"/>
        <v>9.6999999999999993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15.475000000000001</v>
      </c>
      <c r="CA33" s="327" t="e">
        <f t="shared" si="31"/>
        <v>#N/A</v>
      </c>
      <c r="CB33" s="329">
        <f t="shared" si="72"/>
        <v>30</v>
      </c>
      <c r="CD33" s="689">
        <f t="shared" si="32"/>
        <v>0</v>
      </c>
      <c r="CE33" s="690">
        <f t="shared" si="33"/>
        <v>0</v>
      </c>
      <c r="CF33" s="690">
        <f t="shared" si="34"/>
        <v>1</v>
      </c>
      <c r="CG33" s="690">
        <f t="shared" si="35"/>
        <v>0</v>
      </c>
      <c r="CH33" s="690">
        <f t="shared" si="36"/>
        <v>0</v>
      </c>
      <c r="CI33" s="690">
        <f t="shared" si="37"/>
        <v>0</v>
      </c>
      <c r="CJ33" s="691">
        <f t="shared" si="38"/>
        <v>0</v>
      </c>
      <c r="CK33" s="702">
        <f t="shared" si="46"/>
        <v>16.666666666666664</v>
      </c>
      <c r="CM33" s="42">
        <f t="shared" si="47"/>
        <v>35</v>
      </c>
      <c r="CN33" s="43">
        <f t="shared" si="73"/>
        <v>9.4</v>
      </c>
      <c r="CO33" s="43">
        <f t="shared" si="74"/>
        <v>50.6</v>
      </c>
      <c r="CP33" s="43" t="str">
        <f t="shared" si="75"/>
        <v/>
      </c>
      <c r="CQ33" s="43" t="str">
        <f t="shared" si="76"/>
        <v/>
      </c>
      <c r="CR33" s="43" t="str">
        <f t="shared" si="77"/>
        <v/>
      </c>
      <c r="CS33" s="44">
        <f t="shared" si="78"/>
        <v>9.6999999999999993</v>
      </c>
      <c r="CU33" s="386">
        <f>SUM(SUMIF($AZ$8:$BF$8, {"NON";"NEUT"}, AZ33:BF33))/config!$AC$16</f>
        <v>1.2</v>
      </c>
      <c r="CV33" s="387">
        <f t="shared" si="48"/>
        <v>0.22916666666666657</v>
      </c>
      <c r="CY33" s="42">
        <f>SUM(C37*$CY$108, C144*$CY$109, C251*$CY$110, C358*$CY$111, C465*$CY$112, C572*$CY$113, C679*$CY$114)/config!$AC$16</f>
        <v>1</v>
      </c>
      <c r="CZ33" s="43">
        <f>SUM(SUM(D37:E37)*$CY$108, SUM(D144:E144)*$CY$109, SUM(D251:E251)*$CY$110, SUM(D358:E358)*$CY$111, SUM(D465:E465)*$CY$112, SUM(D572:E572)*$CY$113, SUM(D679:E679)*$CY$114)/config!$AC$16</f>
        <v>0.2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50</v>
      </c>
      <c r="DI33" s="32" t="str">
        <f t="shared" si="52"/>
        <v/>
      </c>
      <c r="DJ33" s="32" t="str">
        <f t="shared" si="53"/>
        <v/>
      </c>
      <c r="DK33" s="32" t="str">
        <f t="shared" si="54"/>
        <v/>
      </c>
      <c r="DL33" s="679">
        <f t="shared" si="55"/>
        <v>0</v>
      </c>
      <c r="DN33" s="11">
        <f t="shared" si="56"/>
        <v>0</v>
      </c>
      <c r="DO33" s="11">
        <f t="shared" si="57"/>
        <v>0</v>
      </c>
      <c r="DP33" s="11">
        <f t="shared" si="58"/>
        <v>1</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0</v>
      </c>
      <c r="BD34" s="46">
        <f t="shared" si="12"/>
        <v>0</v>
      </c>
      <c r="BE34" s="46">
        <f t="shared" si="13"/>
        <v>0</v>
      </c>
      <c r="BF34" s="47">
        <f t="shared" si="14"/>
        <v>0</v>
      </c>
      <c r="BG34" s="23"/>
      <c r="BH34" s="34">
        <f t="shared" si="15"/>
        <v>0.23958333333333323</v>
      </c>
      <c r="BI34" s="42" t="str">
        <f t="shared" si="16"/>
        <v/>
      </c>
      <c r="BJ34" s="43" t="str">
        <f t="shared" si="17"/>
        <v/>
      </c>
      <c r="BK34" s="43" t="str">
        <f t="shared" si="18"/>
        <v/>
      </c>
      <c r="BL34" s="43" t="str">
        <f t="shared" si="19"/>
        <v/>
      </c>
      <c r="BM34" s="43" t="str">
        <f t="shared" si="20"/>
        <v/>
      </c>
      <c r="BN34" s="43" t="str">
        <f t="shared" si="21"/>
        <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t="e">
        <f t="shared" si="45"/>
        <v>#N/A</v>
      </c>
      <c r="CA34" s="327" t="e">
        <f t="shared" si="31"/>
        <v>#N/A</v>
      </c>
      <c r="CB34" s="329">
        <f t="shared" si="72"/>
        <v>30</v>
      </c>
      <c r="CD34" s="689">
        <f t="shared" si="32"/>
        <v>0</v>
      </c>
      <c r="CE34" s="690">
        <f t="shared" si="33"/>
        <v>0</v>
      </c>
      <c r="CF34" s="690">
        <f t="shared" si="34"/>
        <v>0</v>
      </c>
      <c r="CG34" s="690">
        <f t="shared" si="35"/>
        <v>0</v>
      </c>
      <c r="CH34" s="690">
        <f t="shared" si="36"/>
        <v>0</v>
      </c>
      <c r="CI34" s="690">
        <f t="shared" si="37"/>
        <v>0</v>
      </c>
      <c r="CJ34" s="691">
        <f t="shared" si="38"/>
        <v>0</v>
      </c>
      <c r="CK34" s="702" t="str">
        <f t="shared" si="46"/>
        <v/>
      </c>
      <c r="CM34" s="42" t="str">
        <f t="shared" si="47"/>
        <v/>
      </c>
      <c r="CN34" s="43" t="str">
        <f t="shared" si="73"/>
        <v/>
      </c>
      <c r="CO34" s="43" t="str">
        <f t="shared" si="74"/>
        <v/>
      </c>
      <c r="CP34" s="43" t="str">
        <f t="shared" si="75"/>
        <v/>
      </c>
      <c r="CQ34" s="43" t="str">
        <f t="shared" si="76"/>
        <v/>
      </c>
      <c r="CR34" s="43" t="str">
        <f t="shared" si="77"/>
        <v/>
      </c>
      <c r="CS34" s="44" t="str">
        <f t="shared" si="78"/>
        <v/>
      </c>
      <c r="CU34" s="386">
        <f>SUM(SUMIF($AZ$8:$BF$8, {"NON";"NEUT"}, AZ34:BF34))/config!$AC$16</f>
        <v>0</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t="str">
        <f t="shared" si="52"/>
        <v/>
      </c>
      <c r="DJ34" s="32" t="str">
        <f t="shared" si="53"/>
        <v/>
      </c>
      <c r="DK34" s="32" t="str">
        <f t="shared" si="54"/>
        <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0</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0</v>
      </c>
      <c r="BA35" s="46">
        <f t="shared" si="9"/>
        <v>0</v>
      </c>
      <c r="BB35" s="46">
        <f t="shared" si="10"/>
        <v>0</v>
      </c>
      <c r="BC35" s="46">
        <f t="shared" si="11"/>
        <v>0</v>
      </c>
      <c r="BD35" s="46">
        <f t="shared" si="12"/>
        <v>0</v>
      </c>
      <c r="BE35" s="46">
        <f t="shared" si="13"/>
        <v>0</v>
      </c>
      <c r="BF35" s="47">
        <f t="shared" si="14"/>
        <v>0</v>
      </c>
      <c r="BG35" s="23"/>
      <c r="BH35" s="34">
        <f t="shared" si="15"/>
        <v>0.24999999999999989</v>
      </c>
      <c r="BI35" s="42" t="str">
        <f t="shared" si="16"/>
        <v/>
      </c>
      <c r="BJ35" s="43" t="str">
        <f t="shared" si="17"/>
        <v/>
      </c>
      <c r="BK35" s="43" t="str">
        <f t="shared" si="18"/>
        <v/>
      </c>
      <c r="BL35" s="43" t="str">
        <f t="shared" si="19"/>
        <v/>
      </c>
      <c r="BM35" s="43" t="str">
        <f t="shared" si="20"/>
        <v/>
      </c>
      <c r="BN35" s="43" t="str">
        <f t="shared" si="21"/>
        <v/>
      </c>
      <c r="BO35" s="44" t="str">
        <f t="shared" si="22"/>
        <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t="e">
        <f t="shared" si="45"/>
        <v>#N/A</v>
      </c>
      <c r="CA35" s="327" t="e">
        <f t="shared" si="31"/>
        <v>#N/A</v>
      </c>
      <c r="CB35" s="329">
        <f t="shared" si="72"/>
        <v>30</v>
      </c>
      <c r="CD35" s="689">
        <f t="shared" si="32"/>
        <v>0</v>
      </c>
      <c r="CE35" s="690">
        <f t="shared" si="33"/>
        <v>0</v>
      </c>
      <c r="CF35" s="690">
        <f t="shared" si="34"/>
        <v>0</v>
      </c>
      <c r="CG35" s="690">
        <f t="shared" si="35"/>
        <v>0</v>
      </c>
      <c r="CH35" s="690">
        <f t="shared" si="36"/>
        <v>0</v>
      </c>
      <c r="CI35" s="690">
        <f t="shared" si="37"/>
        <v>0</v>
      </c>
      <c r="CJ35" s="691">
        <f t="shared" si="38"/>
        <v>0</v>
      </c>
      <c r="CK35" s="702" t="str">
        <f t="shared" si="46"/>
        <v/>
      </c>
      <c r="CM35" s="42" t="str">
        <f t="shared" si="47"/>
        <v/>
      </c>
      <c r="CN35" s="43" t="str">
        <f t="shared" si="73"/>
        <v/>
      </c>
      <c r="CO35" s="43" t="str">
        <f t="shared" si="74"/>
        <v/>
      </c>
      <c r="CP35" s="43" t="str">
        <f t="shared" si="75"/>
        <v/>
      </c>
      <c r="CQ35" s="43" t="str">
        <f t="shared" si="76"/>
        <v/>
      </c>
      <c r="CR35" s="43" t="str">
        <f t="shared" si="77"/>
        <v/>
      </c>
      <c r="CS35" s="44" t="str">
        <f t="shared" si="78"/>
        <v/>
      </c>
      <c r="CU35" s="386">
        <f>SUM(SUMIF($AZ$8:$BF$8, {"NON";"NEUT"}, AZ35:BF35))/config!$AC$16</f>
        <v>0</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0</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t="str">
        <f t="shared" si="49"/>
        <v/>
      </c>
      <c r="DG35" s="32" t="str">
        <f t="shared" si="50"/>
        <v/>
      </c>
      <c r="DH35" s="32" t="str">
        <f t="shared" si="51"/>
        <v/>
      </c>
      <c r="DI35" s="32" t="str">
        <f t="shared" si="52"/>
        <v/>
      </c>
      <c r="DJ35" s="32" t="str">
        <f t="shared" si="53"/>
        <v/>
      </c>
      <c r="DK35" s="32" t="str">
        <f t="shared" si="54"/>
        <v/>
      </c>
      <c r="DL35" s="679" t="str">
        <f t="shared" si="55"/>
        <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0</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0</v>
      </c>
      <c r="BA36" s="46">
        <f t="shared" si="9"/>
        <v>0</v>
      </c>
      <c r="BB36" s="46">
        <f t="shared" si="10"/>
        <v>0</v>
      </c>
      <c r="BC36" s="46">
        <f t="shared" si="11"/>
        <v>0</v>
      </c>
      <c r="BD36" s="46">
        <f t="shared" si="12"/>
        <v>0</v>
      </c>
      <c r="BE36" s="46">
        <f t="shared" si="13"/>
        <v>0</v>
      </c>
      <c r="BF36" s="47">
        <f t="shared" si="14"/>
        <v>0</v>
      </c>
      <c r="BG36" s="23"/>
      <c r="BH36" s="34">
        <f t="shared" si="15"/>
        <v>0.26041666666666657</v>
      </c>
      <c r="BI36" s="42" t="str">
        <f t="shared" si="16"/>
        <v/>
      </c>
      <c r="BJ36" s="43" t="str">
        <f t="shared" si="17"/>
        <v/>
      </c>
      <c r="BK36" s="43" t="str">
        <f t="shared" si="18"/>
        <v/>
      </c>
      <c r="BL36" s="43" t="str">
        <f t="shared" si="19"/>
        <v/>
      </c>
      <c r="BM36" s="43" t="str">
        <f t="shared" si="20"/>
        <v/>
      </c>
      <c r="BN36" s="43" t="str">
        <f t="shared" si="21"/>
        <v/>
      </c>
      <c r="BO36" s="44" t="str">
        <f t="shared" si="22"/>
        <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t="e">
        <f t="shared" si="45"/>
        <v>#N/A</v>
      </c>
      <c r="CA36" s="327" t="e">
        <f t="shared" si="31"/>
        <v>#N/A</v>
      </c>
      <c r="CB36" s="329">
        <f t="shared" si="72"/>
        <v>30</v>
      </c>
      <c r="CD36" s="689">
        <f t="shared" si="32"/>
        <v>0</v>
      </c>
      <c r="CE36" s="690">
        <f t="shared" si="33"/>
        <v>0</v>
      </c>
      <c r="CF36" s="690">
        <f t="shared" si="34"/>
        <v>0</v>
      </c>
      <c r="CG36" s="690">
        <f t="shared" si="35"/>
        <v>0</v>
      </c>
      <c r="CH36" s="690">
        <f t="shared" si="36"/>
        <v>0</v>
      </c>
      <c r="CI36" s="690">
        <f t="shared" si="37"/>
        <v>0</v>
      </c>
      <c r="CJ36" s="691">
        <f t="shared" si="38"/>
        <v>0</v>
      </c>
      <c r="CK36" s="702" t="str">
        <f t="shared" si="46"/>
        <v/>
      </c>
      <c r="CM36" s="42" t="str">
        <f t="shared" si="47"/>
        <v/>
      </c>
      <c r="CN36" s="43" t="str">
        <f t="shared" si="73"/>
        <v/>
      </c>
      <c r="CO36" s="43" t="str">
        <f t="shared" si="74"/>
        <v/>
      </c>
      <c r="CP36" s="43" t="str">
        <f t="shared" si="75"/>
        <v/>
      </c>
      <c r="CQ36" s="43" t="str">
        <f t="shared" si="76"/>
        <v/>
      </c>
      <c r="CR36" s="43" t="str">
        <f t="shared" si="77"/>
        <v/>
      </c>
      <c r="CS36" s="44" t="str">
        <f t="shared" si="78"/>
        <v/>
      </c>
      <c r="CU36" s="386">
        <f>SUM(SUMIF($AZ$8:$BF$8, {"NON";"NEUT"}, AZ36:BF36))/config!$AC$16</f>
        <v>0</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0</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t="str">
        <f t="shared" si="49"/>
        <v/>
      </c>
      <c r="DG36" s="32" t="str">
        <f t="shared" si="50"/>
        <v/>
      </c>
      <c r="DH36" s="32" t="str">
        <f t="shared" si="51"/>
        <v/>
      </c>
      <c r="DI36" s="32" t="str">
        <f t="shared" si="52"/>
        <v/>
      </c>
      <c r="DJ36" s="32" t="str">
        <f t="shared" si="53"/>
        <v/>
      </c>
      <c r="DK36" s="32" t="str">
        <f t="shared" si="54"/>
        <v/>
      </c>
      <c r="DL36" s="679" t="str">
        <f t="shared" si="55"/>
        <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2</v>
      </c>
      <c r="C37" s="148">
        <v>2</v>
      </c>
      <c r="D37" s="148">
        <v>0</v>
      </c>
      <c r="E37" s="148">
        <v>0</v>
      </c>
      <c r="F37" s="148">
        <v>0</v>
      </c>
      <c r="G37" s="148">
        <v>0</v>
      </c>
      <c r="H37" s="148">
        <v>0</v>
      </c>
      <c r="I37" s="148">
        <v>0</v>
      </c>
      <c r="J37" s="148">
        <v>0</v>
      </c>
      <c r="K37" s="148">
        <v>0</v>
      </c>
      <c r="L37" s="148">
        <v>0</v>
      </c>
      <c r="M37" s="512"/>
      <c r="N37" s="528" t="s">
        <v>75</v>
      </c>
      <c r="O37" s="733">
        <v>0</v>
      </c>
      <c r="P37" s="734">
        <v>1</v>
      </c>
      <c r="Q37" s="734">
        <v>0</v>
      </c>
      <c r="R37" s="734">
        <v>1</v>
      </c>
      <c r="S37" s="734">
        <v>0</v>
      </c>
      <c r="T37" s="734">
        <v>0</v>
      </c>
      <c r="U37" s="734">
        <v>0</v>
      </c>
      <c r="V37" s="734">
        <v>0</v>
      </c>
      <c r="W37" s="734">
        <v>0</v>
      </c>
      <c r="X37" s="734">
        <v>0</v>
      </c>
      <c r="Y37" s="734">
        <v>0</v>
      </c>
      <c r="Z37" s="734">
        <v>0</v>
      </c>
      <c r="AA37" s="734">
        <v>0</v>
      </c>
      <c r="AB37" s="734">
        <v>0</v>
      </c>
      <c r="AC37" s="149">
        <v>17.5</v>
      </c>
      <c r="AD37" s="149" t="s">
        <v>24</v>
      </c>
      <c r="AE37" s="148">
        <v>0</v>
      </c>
      <c r="AF37" s="149">
        <v>0</v>
      </c>
      <c r="AG37" s="148">
        <v>0</v>
      </c>
      <c r="AH37" s="149">
        <v>0</v>
      </c>
      <c r="AI37" s="148">
        <v>0</v>
      </c>
      <c r="AJ37" s="501">
        <v>0</v>
      </c>
      <c r="AP37" s="316">
        <f t="shared" si="42"/>
        <v>1</v>
      </c>
      <c r="AR37" s="34">
        <f t="shared" si="43"/>
        <v>0.27083333333333326</v>
      </c>
      <c r="AS37" s="42">
        <f>SUM(C41,C148,C255,C362,C469,C576,C683)/config!$AC$13</f>
        <v>0</v>
      </c>
      <c r="AT37" s="43">
        <f>SUM(D41:E41,D148:E148,D255:E255,D362:E362,D469:E469,D576:E576,D683:E683)/config!$AC$13</f>
        <v>0.7142857142857143</v>
      </c>
      <c r="AU37" s="43">
        <f>SUM(F41:G41,F148:G148,F255:G255,F362:G362,F469:G469,F576:G576,F683:G683)/config!$AC$13</f>
        <v>0.14285714285714285</v>
      </c>
      <c r="AV37" s="43">
        <f>SUM(H41,H148,H255,H362,H469,H576,H683)/config!$AC$13</f>
        <v>0</v>
      </c>
      <c r="AW37" s="44">
        <f>SUM(I41:L41,I148:L148,I255:L255,I362:L362,I469:L469,I576:L576,I683:L683)/config!$AC$13</f>
        <v>0</v>
      </c>
      <c r="AY37" s="34">
        <f t="shared" si="44"/>
        <v>0.27083333333333326</v>
      </c>
      <c r="AZ37" s="45">
        <f t="shared" si="8"/>
        <v>1</v>
      </c>
      <c r="BA37" s="46">
        <f t="shared" si="9"/>
        <v>2</v>
      </c>
      <c r="BB37" s="46">
        <f t="shared" si="10"/>
        <v>1</v>
      </c>
      <c r="BC37" s="46">
        <f t="shared" si="11"/>
        <v>2</v>
      </c>
      <c r="BD37" s="46">
        <f t="shared" si="12"/>
        <v>0</v>
      </c>
      <c r="BE37" s="46">
        <f t="shared" si="13"/>
        <v>0</v>
      </c>
      <c r="BF37" s="47">
        <f t="shared" si="14"/>
        <v>0</v>
      </c>
      <c r="BG37" s="23"/>
      <c r="BH37" s="34">
        <f t="shared" si="15"/>
        <v>0.27083333333333326</v>
      </c>
      <c r="BI37" s="42">
        <f t="shared" si="16"/>
        <v>24.1</v>
      </c>
      <c r="BJ37" s="43">
        <f t="shared" si="17"/>
        <v>23.6</v>
      </c>
      <c r="BK37" s="43">
        <f t="shared" si="18"/>
        <v>23.2</v>
      </c>
      <c r="BL37" s="43">
        <f t="shared" si="19"/>
        <v>24.4</v>
      </c>
      <c r="BM37" s="43" t="str">
        <f t="shared" si="20"/>
        <v/>
      </c>
      <c r="BN37" s="43" t="str">
        <f t="shared" si="21"/>
        <v/>
      </c>
      <c r="BO37" s="44" t="str">
        <f t="shared" si="22"/>
        <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23.825000000000003</v>
      </c>
      <c r="CA37" s="327" t="e">
        <f t="shared" si="31"/>
        <v>#N/A</v>
      </c>
      <c r="CB37" s="329">
        <f t="shared" si="72"/>
        <v>30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24.1</v>
      </c>
      <c r="CN37" s="43">
        <f t="shared" si="73"/>
        <v>47.2</v>
      </c>
      <c r="CO37" s="43">
        <f t="shared" si="74"/>
        <v>23.2</v>
      </c>
      <c r="CP37" s="43">
        <f t="shared" si="75"/>
        <v>48.8</v>
      </c>
      <c r="CQ37" s="43" t="str">
        <f t="shared" si="76"/>
        <v/>
      </c>
      <c r="CR37" s="43" t="str">
        <f t="shared" si="77"/>
        <v/>
      </c>
      <c r="CS37" s="44" t="str">
        <f t="shared" si="78"/>
        <v/>
      </c>
      <c r="CU37" s="386">
        <f>SUM(SUMIF($AZ$8:$BF$8, {"NON";"NEUT"}, AZ37:BF37))/config!$AC$16</f>
        <v>1.2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t="str">
        <f t="shared" si="53"/>
        <v/>
      </c>
      <c r="DK37" s="32" t="str">
        <f t="shared" si="54"/>
        <v/>
      </c>
      <c r="DL37" s="679" t="str">
        <f t="shared" si="55"/>
        <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0</v>
      </c>
      <c r="C38" s="152">
        <v>0</v>
      </c>
      <c r="D38" s="152">
        <v>0</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1</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2</v>
      </c>
      <c r="BA38" s="46">
        <f t="shared" si="9"/>
        <v>1</v>
      </c>
      <c r="BB38" s="46">
        <f t="shared" si="10"/>
        <v>1</v>
      </c>
      <c r="BC38" s="46">
        <f t="shared" si="11"/>
        <v>0</v>
      </c>
      <c r="BD38" s="46">
        <f t="shared" si="12"/>
        <v>0</v>
      </c>
      <c r="BE38" s="46">
        <f t="shared" si="13"/>
        <v>1</v>
      </c>
      <c r="BF38" s="47">
        <f t="shared" si="14"/>
        <v>2</v>
      </c>
      <c r="BG38" s="23"/>
      <c r="BH38" s="34">
        <f t="shared" si="15"/>
        <v>0.28124999999999994</v>
      </c>
      <c r="BI38" s="42">
        <f t="shared" si="16"/>
        <v>17.7</v>
      </c>
      <c r="BJ38" s="43">
        <f t="shared" si="17"/>
        <v>27.6</v>
      </c>
      <c r="BK38" s="43">
        <f t="shared" si="18"/>
        <v>23.9</v>
      </c>
      <c r="BL38" s="43" t="str">
        <f t="shared" si="19"/>
        <v/>
      </c>
      <c r="BM38" s="43" t="str">
        <f t="shared" si="20"/>
        <v/>
      </c>
      <c r="BN38" s="43">
        <f t="shared" si="21"/>
        <v>26.5</v>
      </c>
      <c r="BO38" s="44">
        <f t="shared" si="22"/>
        <v>24.8</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24.099999999999998</v>
      </c>
      <c r="CA38" s="327" t="e">
        <f t="shared" si="31"/>
        <v>#N/A</v>
      </c>
      <c r="CB38" s="329">
        <f t="shared" si="72"/>
        <v>30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35.4</v>
      </c>
      <c r="CN38" s="43">
        <f t="shared" si="73"/>
        <v>27.6</v>
      </c>
      <c r="CO38" s="43">
        <f t="shared" si="74"/>
        <v>23.9</v>
      </c>
      <c r="CP38" s="43" t="str">
        <f t="shared" si="75"/>
        <v/>
      </c>
      <c r="CQ38" s="43" t="str">
        <f t="shared" si="76"/>
        <v/>
      </c>
      <c r="CR38" s="43">
        <f t="shared" si="77"/>
        <v>26.5</v>
      </c>
      <c r="CS38" s="44">
        <f t="shared" si="78"/>
        <v>49.6</v>
      </c>
      <c r="CU38" s="386">
        <f>SUM(SUMIF($AZ$8:$BF$8, {"NON";"NEUT"}, AZ38:BF38))/config!$AC$16</f>
        <v>1.2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1.2</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t="str">
        <f t="shared" si="52"/>
        <v/>
      </c>
      <c r="DJ38" s="32" t="str">
        <f t="shared" si="53"/>
        <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0</v>
      </c>
      <c r="C39" s="148">
        <v>0</v>
      </c>
      <c r="D39" s="148">
        <v>0</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1.8571428571428572</v>
      </c>
      <c r="AU39" s="49">
        <f>SUM(F43:G43,F150:G150,F257:G257,F364:G364,F471:G471,F578:G578,F685:G685)/config!$AC$13</f>
        <v>0.2857142857142857</v>
      </c>
      <c r="AV39" s="49">
        <f>SUM(H43,H150,H257,H364,H471,H578,H685)/config!$AC$13</f>
        <v>0</v>
      </c>
      <c r="AW39" s="50">
        <f>SUM(I43:L43,I150:L150,I257:L257,I364:L364,I471:L471,I578:L578,I685:L685)/config!$AC$13</f>
        <v>0</v>
      </c>
      <c r="AY39" s="34">
        <f t="shared" si="44"/>
        <v>0.29166666666666663</v>
      </c>
      <c r="AZ39" s="51">
        <f t="shared" si="8"/>
        <v>2</v>
      </c>
      <c r="BA39" s="52">
        <f t="shared" si="9"/>
        <v>3</v>
      </c>
      <c r="BB39" s="52">
        <f t="shared" si="10"/>
        <v>2</v>
      </c>
      <c r="BC39" s="52">
        <f t="shared" si="11"/>
        <v>2</v>
      </c>
      <c r="BD39" s="52">
        <f t="shared" si="12"/>
        <v>2</v>
      </c>
      <c r="BE39" s="52">
        <f t="shared" si="13"/>
        <v>1</v>
      </c>
      <c r="BF39" s="53">
        <f t="shared" si="14"/>
        <v>3</v>
      </c>
      <c r="BG39" s="23"/>
      <c r="BH39" s="34">
        <f t="shared" si="15"/>
        <v>0.29166666666666663</v>
      </c>
      <c r="BI39" s="48">
        <f t="shared" si="16"/>
        <v>24.7</v>
      </c>
      <c r="BJ39" s="49">
        <f t="shared" si="17"/>
        <v>18.5</v>
      </c>
      <c r="BK39" s="49">
        <f t="shared" si="18"/>
        <v>25</v>
      </c>
      <c r="BL39" s="49">
        <f t="shared" si="19"/>
        <v>28.2</v>
      </c>
      <c r="BM39" s="49">
        <f t="shared" si="20"/>
        <v>23.6</v>
      </c>
      <c r="BN39" s="49">
        <f t="shared" si="21"/>
        <v>34.1</v>
      </c>
      <c r="BO39" s="50">
        <f t="shared" si="22"/>
        <v>27.1</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25.885714285714283</v>
      </c>
      <c r="CA39" s="327" t="e">
        <f t="shared" si="31"/>
        <v>#N/A</v>
      </c>
      <c r="CB39" s="329">
        <f t="shared" si="72"/>
        <v>30</v>
      </c>
      <c r="CD39" s="692">
        <f t="shared" si="32"/>
        <v>0</v>
      </c>
      <c r="CE39" s="693">
        <f t="shared" si="33"/>
        <v>0</v>
      </c>
      <c r="CF39" s="693">
        <f t="shared" si="34"/>
        <v>0</v>
      </c>
      <c r="CG39" s="693">
        <f t="shared" si="35"/>
        <v>1</v>
      </c>
      <c r="CH39" s="693">
        <f t="shared" si="36"/>
        <v>0</v>
      </c>
      <c r="CI39" s="693">
        <f t="shared" si="37"/>
        <v>1</v>
      </c>
      <c r="CJ39" s="694">
        <f t="shared" si="38"/>
        <v>0</v>
      </c>
      <c r="CK39" s="702">
        <f t="shared" si="46"/>
        <v>13.333333333333334</v>
      </c>
      <c r="CM39" s="48">
        <f t="shared" si="47"/>
        <v>49.4</v>
      </c>
      <c r="CN39" s="49">
        <f t="shared" si="73"/>
        <v>55.5</v>
      </c>
      <c r="CO39" s="49">
        <f t="shared" si="74"/>
        <v>50</v>
      </c>
      <c r="CP39" s="49">
        <f t="shared" si="75"/>
        <v>56.4</v>
      </c>
      <c r="CQ39" s="49">
        <f t="shared" si="76"/>
        <v>47.2</v>
      </c>
      <c r="CR39" s="49">
        <f t="shared" si="77"/>
        <v>34.1</v>
      </c>
      <c r="CS39" s="50">
        <f t="shared" si="78"/>
        <v>81.300000000000011</v>
      </c>
      <c r="CU39" s="386">
        <f>SUM(SUMIF($AZ$8:$BF$8, {"NON";"NEUT"}, AZ39:BF39))/config!$AC$16</f>
        <v>2.4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v>
      </c>
      <c r="DA39" s="49">
        <f>SUM(SUM(F43:G43)*$CY$108, SUM(F150:G150)*$CY$109, SUM(F257:G257)*$CY$110, SUM(F364:G364)*$CY$111, SUM(F471:G471)*$CY$112, SUM(F578:G578)*$CY$113, SUM(F685:G685)*$CY$114)/config!$AC$16</f>
        <v>0.4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50</v>
      </c>
      <c r="DJ39" s="32">
        <f t="shared" si="53"/>
        <v>0</v>
      </c>
      <c r="DK39" s="32">
        <f t="shared" si="54"/>
        <v>100</v>
      </c>
      <c r="DL39" s="679">
        <f t="shared" si="55"/>
        <v>0</v>
      </c>
      <c r="DN39" s="11">
        <f t="shared" si="56"/>
        <v>0</v>
      </c>
      <c r="DO39" s="11">
        <f t="shared" si="57"/>
        <v>0</v>
      </c>
      <c r="DP39" s="11">
        <f t="shared" si="58"/>
        <v>0</v>
      </c>
      <c r="DQ39" s="11">
        <f t="shared" si="59"/>
        <v>1</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1</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0</v>
      </c>
      <c r="C40" s="148">
        <v>0</v>
      </c>
      <c r="D40" s="148">
        <v>0</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0</v>
      </c>
      <c r="W40" s="734">
        <v>0</v>
      </c>
      <c r="X40" s="734">
        <v>0</v>
      </c>
      <c r="Y40" s="734">
        <v>0</v>
      </c>
      <c r="Z40" s="734">
        <v>0</v>
      </c>
      <c r="AA40" s="734">
        <v>0</v>
      </c>
      <c r="AB40" s="734">
        <v>0</v>
      </c>
      <c r="AC40" s="149" t="s">
        <v>24</v>
      </c>
      <c r="AD40" s="149" t="s">
        <v>24</v>
      </c>
      <c r="AE40" s="148">
        <v>0</v>
      </c>
      <c r="AF40" s="149">
        <v>0</v>
      </c>
      <c r="AG40" s="148">
        <v>0</v>
      </c>
      <c r="AH40" s="149">
        <v>0</v>
      </c>
      <c r="AI40" s="148">
        <v>0</v>
      </c>
      <c r="AJ40" s="501">
        <v>0</v>
      </c>
      <c r="AP40" s="316">
        <f t="shared" si="42"/>
        <v>0</v>
      </c>
      <c r="AR40" s="34">
        <f t="shared" si="43"/>
        <v>0.30208333333333331</v>
      </c>
      <c r="AS40" s="42">
        <f>SUM(C44,C151,C258,C365,C472,C579,C686)/config!$AC$13</f>
        <v>0</v>
      </c>
      <c r="AT40" s="43">
        <f>SUM(D44:E44,D151:E151,D258:E258,D365:E365,D472:E472,D579:E579,D686:E686)/config!$AC$13</f>
        <v>1.2857142857142858</v>
      </c>
      <c r="AU40" s="43">
        <f>SUM(F44:G44,F151:G151,F258:G258,F365:G365,F472:G472,F579:G579,F686:G686)/config!$AC$13</f>
        <v>0</v>
      </c>
      <c r="AV40" s="43">
        <f>SUM(H44,H151,H258,H365,H472,H579,H686)/config!$AC$13</f>
        <v>0</v>
      </c>
      <c r="AW40" s="44">
        <f>SUM(I44:L44,I151:L151,I258:L258,I365:L365,I472:L472,I579:L579,I686:L686)/config!$AC$13</f>
        <v>0</v>
      </c>
      <c r="AY40" s="34">
        <f t="shared" si="44"/>
        <v>0.30208333333333331</v>
      </c>
      <c r="AZ40" s="45">
        <f t="shared" si="8"/>
        <v>2</v>
      </c>
      <c r="BA40" s="46">
        <f t="shared" si="9"/>
        <v>1</v>
      </c>
      <c r="BB40" s="46">
        <f t="shared" si="10"/>
        <v>3</v>
      </c>
      <c r="BC40" s="46">
        <f t="shared" si="11"/>
        <v>1</v>
      </c>
      <c r="BD40" s="46">
        <f t="shared" si="12"/>
        <v>0</v>
      </c>
      <c r="BE40" s="46">
        <f t="shared" si="13"/>
        <v>0</v>
      </c>
      <c r="BF40" s="47">
        <f t="shared" si="14"/>
        <v>2</v>
      </c>
      <c r="BG40" s="23"/>
      <c r="BH40" s="34">
        <f t="shared" si="15"/>
        <v>0.30208333333333331</v>
      </c>
      <c r="BI40" s="42">
        <f t="shared" si="16"/>
        <v>21.2</v>
      </c>
      <c r="BJ40" s="43">
        <f t="shared" si="17"/>
        <v>27.4</v>
      </c>
      <c r="BK40" s="43">
        <f t="shared" si="18"/>
        <v>27.2</v>
      </c>
      <c r="BL40" s="43">
        <f t="shared" si="19"/>
        <v>24.2</v>
      </c>
      <c r="BM40" s="43" t="str">
        <f t="shared" si="20"/>
        <v/>
      </c>
      <c r="BN40" s="43" t="str">
        <f t="shared" si="21"/>
        <v/>
      </c>
      <c r="BO40" s="44">
        <f t="shared" si="22"/>
        <v>25.8</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25.16</v>
      </c>
      <c r="CA40" s="327" t="e">
        <f t="shared" si="31"/>
        <v>#N/A</v>
      </c>
      <c r="CB40" s="329">
        <f t="shared" si="72"/>
        <v>30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42.4</v>
      </c>
      <c r="CN40" s="43">
        <f t="shared" si="73"/>
        <v>27.4</v>
      </c>
      <c r="CO40" s="43">
        <f t="shared" si="74"/>
        <v>81.599999999999994</v>
      </c>
      <c r="CP40" s="43">
        <f t="shared" si="75"/>
        <v>24.2</v>
      </c>
      <c r="CQ40" s="43" t="str">
        <f t="shared" si="76"/>
        <v/>
      </c>
      <c r="CR40" s="43" t="str">
        <f t="shared" si="77"/>
        <v/>
      </c>
      <c r="CS40" s="44">
        <f t="shared" si="78"/>
        <v>51.6</v>
      </c>
      <c r="CU40" s="386">
        <f>SUM(SUMIF($AZ$8:$BF$8, {"NON";"NEUT"}, AZ40:BF40))/config!$AC$16</f>
        <v>1.8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1.8</v>
      </c>
      <c r="DA40" s="43">
        <f>SUM(SUM(F44:G44)*$CY$108, SUM(F151:G151)*$CY$109, SUM(F258:G258)*$CY$110, SUM(F365:G365)*$CY$111, SUM(F472:G472)*$CY$112, SUM(F579:G579)*$CY$113, SUM(F686:G686)*$CY$114)/config!$AC$16</f>
        <v>0</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t="str">
        <f t="shared" si="53"/>
        <v/>
      </c>
      <c r="DK40" s="32" t="str">
        <f t="shared" si="54"/>
        <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v>
      </c>
      <c r="C41" s="148">
        <v>0</v>
      </c>
      <c r="D41" s="148">
        <v>1</v>
      </c>
      <c r="E41" s="148">
        <v>0</v>
      </c>
      <c r="F41" s="148">
        <v>0</v>
      </c>
      <c r="G41" s="148">
        <v>0</v>
      </c>
      <c r="H41" s="148">
        <v>0</v>
      </c>
      <c r="I41" s="148">
        <v>0</v>
      </c>
      <c r="J41" s="148">
        <v>0</v>
      </c>
      <c r="K41" s="148">
        <v>0</v>
      </c>
      <c r="L41" s="148">
        <v>0</v>
      </c>
      <c r="M41" s="512"/>
      <c r="N41" s="528" t="s">
        <v>80</v>
      </c>
      <c r="O41" s="733">
        <v>0</v>
      </c>
      <c r="P41" s="734">
        <v>0</v>
      </c>
      <c r="Q41" s="734">
        <v>0</v>
      </c>
      <c r="R41" s="734">
        <v>1</v>
      </c>
      <c r="S41" s="734">
        <v>0</v>
      </c>
      <c r="T41" s="734">
        <v>0</v>
      </c>
      <c r="U41" s="734">
        <v>0</v>
      </c>
      <c r="V41" s="734">
        <v>0</v>
      </c>
      <c r="W41" s="734">
        <v>0</v>
      </c>
      <c r="X41" s="734">
        <v>0</v>
      </c>
      <c r="Y41" s="734">
        <v>0</v>
      </c>
      <c r="Z41" s="734">
        <v>0</v>
      </c>
      <c r="AA41" s="734">
        <v>0</v>
      </c>
      <c r="AB41" s="734">
        <v>0</v>
      </c>
      <c r="AC41" s="149">
        <v>24.1</v>
      </c>
      <c r="AD41" s="149" t="s">
        <v>24</v>
      </c>
      <c r="AE41" s="148">
        <v>0</v>
      </c>
      <c r="AF41" s="149">
        <v>0</v>
      </c>
      <c r="AG41" s="148">
        <v>0</v>
      </c>
      <c r="AH41" s="149">
        <v>0</v>
      </c>
      <c r="AI41" s="148">
        <v>0</v>
      </c>
      <c r="AJ41" s="501">
        <v>0</v>
      </c>
      <c r="AP41" s="316">
        <f t="shared" si="42"/>
        <v>1</v>
      </c>
      <c r="AR41" s="34">
        <f t="shared" si="43"/>
        <v>0.3125</v>
      </c>
      <c r="AS41" s="42">
        <f>SUM(C45,C152,C259,C366,C473,C580,C687)/config!$AC$13</f>
        <v>0</v>
      </c>
      <c r="AT41" s="43">
        <f>SUM(D45:E45,D152:E152,D259:E259,D366:E366,D473:E473,D580:E580,D687:E687)/config!$AC$13</f>
        <v>2.1428571428571428</v>
      </c>
      <c r="AU41" s="43">
        <f>SUM(F45:G45,F152:G152,F259:G259,F366:G366,F473:G473,F580:G580,F687:G687)/config!$AC$13</f>
        <v>0.2857142857142857</v>
      </c>
      <c r="AV41" s="43">
        <f>SUM(H45,H152,H259,H366,H473,H580,H687)/config!$AC$13</f>
        <v>0.14285714285714285</v>
      </c>
      <c r="AW41" s="44">
        <f>SUM(I45:L45,I152:L152,I259:L259,I366:L366,I473:L473,I580:L580,I687:L687)/config!$AC$13</f>
        <v>0</v>
      </c>
      <c r="AY41" s="34">
        <f t="shared" si="44"/>
        <v>0.3125</v>
      </c>
      <c r="AZ41" s="45">
        <f t="shared" si="8"/>
        <v>2</v>
      </c>
      <c r="BA41" s="46">
        <f t="shared" si="9"/>
        <v>6</v>
      </c>
      <c r="BB41" s="46">
        <f t="shared" si="10"/>
        <v>5</v>
      </c>
      <c r="BC41" s="46">
        <f t="shared" si="11"/>
        <v>2</v>
      </c>
      <c r="BD41" s="46">
        <f t="shared" si="12"/>
        <v>2</v>
      </c>
      <c r="BE41" s="46">
        <f t="shared" si="13"/>
        <v>1</v>
      </c>
      <c r="BF41" s="47">
        <f t="shared" si="14"/>
        <v>0</v>
      </c>
      <c r="BG41" s="23"/>
      <c r="BH41" s="34">
        <f t="shared" si="15"/>
        <v>0.3125</v>
      </c>
      <c r="BI41" s="42">
        <f t="shared" si="16"/>
        <v>27.5</v>
      </c>
      <c r="BJ41" s="43">
        <f t="shared" si="17"/>
        <v>22</v>
      </c>
      <c r="BK41" s="43">
        <f t="shared" si="18"/>
        <v>25.1</v>
      </c>
      <c r="BL41" s="43">
        <f t="shared" si="19"/>
        <v>24.9</v>
      </c>
      <c r="BM41" s="43">
        <f t="shared" si="20"/>
        <v>23.6</v>
      </c>
      <c r="BN41" s="43">
        <f t="shared" si="21"/>
        <v>22</v>
      </c>
      <c r="BO41" s="44" t="str">
        <f t="shared" si="22"/>
        <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24.183333333333334</v>
      </c>
      <c r="CA41" s="327" t="e">
        <f t="shared" si="31"/>
        <v>#N/A</v>
      </c>
      <c r="CB41" s="329">
        <f t="shared" si="72"/>
        <v>30</v>
      </c>
      <c r="CD41" s="689">
        <f t="shared" si="32"/>
        <v>0</v>
      </c>
      <c r="CE41" s="690">
        <f t="shared" si="33"/>
        <v>1</v>
      </c>
      <c r="CF41" s="690">
        <f t="shared" si="34"/>
        <v>1</v>
      </c>
      <c r="CG41" s="690">
        <f t="shared" si="35"/>
        <v>0</v>
      </c>
      <c r="CH41" s="690">
        <f t="shared" si="36"/>
        <v>0</v>
      </c>
      <c r="CI41" s="690">
        <f t="shared" si="37"/>
        <v>0</v>
      </c>
      <c r="CJ41" s="691">
        <f t="shared" si="38"/>
        <v>0</v>
      </c>
      <c r="CK41" s="702">
        <f t="shared" si="46"/>
        <v>11.111111111111111</v>
      </c>
      <c r="CM41" s="42">
        <f t="shared" si="47"/>
        <v>55</v>
      </c>
      <c r="CN41" s="43">
        <f t="shared" si="73"/>
        <v>132</v>
      </c>
      <c r="CO41" s="43">
        <f t="shared" si="74"/>
        <v>125.5</v>
      </c>
      <c r="CP41" s="43">
        <f t="shared" si="75"/>
        <v>49.8</v>
      </c>
      <c r="CQ41" s="43">
        <f t="shared" si="76"/>
        <v>47.2</v>
      </c>
      <c r="CR41" s="43">
        <f t="shared" si="77"/>
        <v>22</v>
      </c>
      <c r="CS41" s="44" t="str">
        <f t="shared" si="78"/>
        <v/>
      </c>
      <c r="CU41" s="386">
        <f>SUM(SUMIF($AZ$8:$BF$8, {"NON";"NEUT"}, AZ41:BF41))/config!$AC$16</f>
        <v>3</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2.4</v>
      </c>
      <c r="DA41" s="43">
        <f>SUM(SUM(F45:G45)*$CY$108, SUM(F152:G152)*$CY$109, SUM(F259:G259)*$CY$110, SUM(F366:G366)*$CY$111, SUM(F473:G473)*$CY$112, SUM(F580:G580)*$CY$113, SUM(F687:G687)*$CY$114)/config!$AC$16</f>
        <v>0.4</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0</v>
      </c>
      <c r="DG41" s="32">
        <f t="shared" si="50"/>
        <v>16.666666666666664</v>
      </c>
      <c r="DH41" s="32">
        <f t="shared" si="51"/>
        <v>20</v>
      </c>
      <c r="DI41" s="32">
        <f t="shared" si="52"/>
        <v>0</v>
      </c>
      <c r="DJ41" s="32">
        <f t="shared" si="53"/>
        <v>0</v>
      </c>
      <c r="DK41" s="32">
        <f t="shared" si="54"/>
        <v>0</v>
      </c>
      <c r="DL41" s="679" t="str">
        <f t="shared" si="55"/>
        <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1</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v>
      </c>
      <c r="C42" s="152">
        <v>0</v>
      </c>
      <c r="D42" s="152">
        <v>2</v>
      </c>
      <c r="E42" s="152">
        <v>0</v>
      </c>
      <c r="F42" s="152">
        <v>0</v>
      </c>
      <c r="G42" s="152">
        <v>0</v>
      </c>
      <c r="H42" s="152">
        <v>0</v>
      </c>
      <c r="I42" s="152">
        <v>0</v>
      </c>
      <c r="J42" s="152">
        <v>0</v>
      </c>
      <c r="K42" s="152">
        <v>0</v>
      </c>
      <c r="L42" s="152">
        <v>0</v>
      </c>
      <c r="M42" s="513"/>
      <c r="N42" s="528" t="s">
        <v>81</v>
      </c>
      <c r="O42" s="735">
        <v>0</v>
      </c>
      <c r="P42" s="736">
        <v>0</v>
      </c>
      <c r="Q42" s="736">
        <v>1</v>
      </c>
      <c r="R42" s="736">
        <v>1</v>
      </c>
      <c r="S42" s="736">
        <v>0</v>
      </c>
      <c r="T42" s="736">
        <v>0</v>
      </c>
      <c r="U42" s="736">
        <v>0</v>
      </c>
      <c r="V42" s="736">
        <v>0</v>
      </c>
      <c r="W42" s="736">
        <v>0</v>
      </c>
      <c r="X42" s="736">
        <v>0</v>
      </c>
      <c r="Y42" s="736">
        <v>0</v>
      </c>
      <c r="Z42" s="736">
        <v>0</v>
      </c>
      <c r="AA42" s="736">
        <v>0</v>
      </c>
      <c r="AB42" s="736">
        <v>0</v>
      </c>
      <c r="AC42" s="153">
        <v>17.7</v>
      </c>
      <c r="AD42" s="153" t="s">
        <v>24</v>
      </c>
      <c r="AE42" s="152">
        <v>0</v>
      </c>
      <c r="AF42" s="153">
        <v>0</v>
      </c>
      <c r="AG42" s="152">
        <v>0</v>
      </c>
      <c r="AH42" s="153">
        <v>0</v>
      </c>
      <c r="AI42" s="152">
        <v>0</v>
      </c>
      <c r="AJ42" s="503">
        <v>0</v>
      </c>
      <c r="AP42" s="316">
        <f t="shared" si="42"/>
        <v>9</v>
      </c>
      <c r="AR42" s="34">
        <f t="shared" si="43"/>
        <v>0.32291666666666669</v>
      </c>
      <c r="AS42" s="42">
        <f>SUM(C46,C153,C260,C367,C474,C581,C688)/config!$AC$13</f>
        <v>0.14285714285714285</v>
      </c>
      <c r="AT42" s="43">
        <f>SUM(D46:E46,D153:E153,D260:E260,D367:E367,D474:E474,D581:E581,D688:E688)/config!$AC$13</f>
        <v>2.4285714285714284</v>
      </c>
      <c r="AU42" s="43">
        <f>SUM(F46:G46,F153:G153,F260:G260,F367:G367,F474:G474,F581:G581,F688:G688)/config!$AC$13</f>
        <v>1.2857142857142858</v>
      </c>
      <c r="AV42" s="43">
        <f>SUM(H46,H153,H260,H367,H474,H581,H688)/config!$AC$13</f>
        <v>0.14285714285714285</v>
      </c>
      <c r="AW42" s="44">
        <f>SUM(I46:L46,I153:L153,I260:L260,I367:L367,I474:L474,I581:L581,I688:L688)/config!$AC$13</f>
        <v>0</v>
      </c>
      <c r="AY42" s="34">
        <f t="shared" si="44"/>
        <v>0.32291666666666669</v>
      </c>
      <c r="AZ42" s="45">
        <f t="shared" si="8"/>
        <v>3</v>
      </c>
      <c r="BA42" s="46">
        <f t="shared" si="9"/>
        <v>9</v>
      </c>
      <c r="BB42" s="46">
        <f t="shared" si="10"/>
        <v>8</v>
      </c>
      <c r="BC42" s="46">
        <f t="shared" si="11"/>
        <v>3</v>
      </c>
      <c r="BD42" s="46">
        <f t="shared" si="12"/>
        <v>2</v>
      </c>
      <c r="BE42" s="46">
        <f t="shared" si="13"/>
        <v>1</v>
      </c>
      <c r="BF42" s="47">
        <f t="shared" si="14"/>
        <v>2</v>
      </c>
      <c r="BG42" s="23"/>
      <c r="BH42" s="34">
        <f t="shared" si="15"/>
        <v>0.32291666666666669</v>
      </c>
      <c r="BI42" s="42">
        <f t="shared" si="16"/>
        <v>27.7</v>
      </c>
      <c r="BJ42" s="43">
        <f t="shared" si="17"/>
        <v>20.399999999999999</v>
      </c>
      <c r="BK42" s="43">
        <f t="shared" si="18"/>
        <v>25.9</v>
      </c>
      <c r="BL42" s="43">
        <f t="shared" si="19"/>
        <v>24.3</v>
      </c>
      <c r="BM42" s="43">
        <f t="shared" si="20"/>
        <v>30.1</v>
      </c>
      <c r="BN42" s="43">
        <f t="shared" si="21"/>
        <v>18.8</v>
      </c>
      <c r="BO42" s="44">
        <f t="shared" si="22"/>
        <v>23.5</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24.38571428571429</v>
      </c>
      <c r="CA42" s="327" t="e">
        <f t="shared" si="31"/>
        <v>#N/A</v>
      </c>
      <c r="CB42" s="329">
        <f t="shared" si="72"/>
        <v>30</v>
      </c>
      <c r="CD42" s="689">
        <f t="shared" si="32"/>
        <v>1</v>
      </c>
      <c r="CE42" s="690">
        <f t="shared" si="33"/>
        <v>0</v>
      </c>
      <c r="CF42" s="690">
        <f t="shared" si="34"/>
        <v>2</v>
      </c>
      <c r="CG42" s="690">
        <f t="shared" si="35"/>
        <v>1</v>
      </c>
      <c r="CH42" s="690">
        <f t="shared" si="36"/>
        <v>1</v>
      </c>
      <c r="CI42" s="690">
        <f t="shared" si="37"/>
        <v>0</v>
      </c>
      <c r="CJ42" s="691">
        <f t="shared" si="38"/>
        <v>0</v>
      </c>
      <c r="CK42" s="702">
        <f t="shared" si="46"/>
        <v>17.857142857142858</v>
      </c>
      <c r="CM42" s="42">
        <f t="shared" si="47"/>
        <v>83.1</v>
      </c>
      <c r="CN42" s="43">
        <f t="shared" si="73"/>
        <v>183.6</v>
      </c>
      <c r="CO42" s="43">
        <f t="shared" si="74"/>
        <v>207.2</v>
      </c>
      <c r="CP42" s="43">
        <f t="shared" si="75"/>
        <v>72.900000000000006</v>
      </c>
      <c r="CQ42" s="43">
        <f t="shared" si="76"/>
        <v>60.2</v>
      </c>
      <c r="CR42" s="43">
        <f t="shared" si="77"/>
        <v>18.8</v>
      </c>
      <c r="CS42" s="44">
        <f t="shared" si="78"/>
        <v>47</v>
      </c>
      <c r="CU42" s="386">
        <f>SUM(SUMIF($AZ$8:$BF$8, {"NON";"NEUT"}, AZ42:BF42))/config!$AC$16</f>
        <v>5</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2.8</v>
      </c>
      <c r="DA42" s="43">
        <f>SUM(SUM(F46:G46)*$CY$108, SUM(F153:G153)*$CY$109, SUM(F260:G260)*$CY$110, SUM(F367:G367)*$CY$111, SUM(F474:G474)*$CY$112, SUM(F581:G581)*$CY$113, SUM(F688:G688)*$CY$114)/config!$AC$16</f>
        <v>1.8</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33.333333333333329</v>
      </c>
      <c r="DG42" s="32">
        <f t="shared" si="50"/>
        <v>0</v>
      </c>
      <c r="DH42" s="32">
        <f t="shared" si="51"/>
        <v>25</v>
      </c>
      <c r="DI42" s="32">
        <f t="shared" si="52"/>
        <v>33.333333333333329</v>
      </c>
      <c r="DJ42" s="32">
        <f t="shared" si="53"/>
        <v>50</v>
      </c>
      <c r="DK42" s="32">
        <f t="shared" si="54"/>
        <v>0</v>
      </c>
      <c r="DL42" s="679">
        <f t="shared" si="55"/>
        <v>0</v>
      </c>
      <c r="DN42" s="11">
        <f t="shared" si="56"/>
        <v>0</v>
      </c>
      <c r="DO42" s="11">
        <f t="shared" si="57"/>
        <v>0</v>
      </c>
      <c r="DP42" s="11">
        <f t="shared" si="58"/>
        <v>0</v>
      </c>
      <c r="DQ42" s="11">
        <f t="shared" si="59"/>
        <v>1</v>
      </c>
      <c r="DR42" s="11">
        <f t="shared" si="60"/>
        <v>0</v>
      </c>
      <c r="DS42" s="11">
        <f t="shared" si="61"/>
        <v>0</v>
      </c>
      <c r="DT42" s="11">
        <f t="shared" si="62"/>
        <v>0</v>
      </c>
      <c r="DV42" s="709">
        <f t="shared" si="63"/>
        <v>1</v>
      </c>
      <c r="DW42" s="709">
        <f t="shared" si="64"/>
        <v>0</v>
      </c>
      <c r="DX42" s="709">
        <f t="shared" si="65"/>
        <v>2</v>
      </c>
      <c r="DY42" s="709">
        <f t="shared" si="66"/>
        <v>0</v>
      </c>
      <c r="DZ42" s="709">
        <f t="shared" si="67"/>
        <v>1</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2</v>
      </c>
      <c r="C43" s="150">
        <v>0</v>
      </c>
      <c r="D43" s="150">
        <v>2</v>
      </c>
      <c r="E43" s="150">
        <v>0</v>
      </c>
      <c r="F43" s="150">
        <v>0</v>
      </c>
      <c r="G43" s="150">
        <v>0</v>
      </c>
      <c r="H43" s="150">
        <v>0</v>
      </c>
      <c r="I43" s="150">
        <v>0</v>
      </c>
      <c r="J43" s="150">
        <v>0</v>
      </c>
      <c r="K43" s="150">
        <v>0</v>
      </c>
      <c r="L43" s="150">
        <v>0</v>
      </c>
      <c r="M43" s="514"/>
      <c r="N43" s="528" t="s">
        <v>50</v>
      </c>
      <c r="O43" s="738">
        <v>0</v>
      </c>
      <c r="P43" s="739">
        <v>0</v>
      </c>
      <c r="Q43" s="739">
        <v>0</v>
      </c>
      <c r="R43" s="739">
        <v>1</v>
      </c>
      <c r="S43" s="739">
        <v>1</v>
      </c>
      <c r="T43" s="739">
        <v>0</v>
      </c>
      <c r="U43" s="739">
        <v>0</v>
      </c>
      <c r="V43" s="739">
        <v>0</v>
      </c>
      <c r="W43" s="739">
        <v>0</v>
      </c>
      <c r="X43" s="739">
        <v>0</v>
      </c>
      <c r="Y43" s="739">
        <v>0</v>
      </c>
      <c r="Z43" s="739">
        <v>0</v>
      </c>
      <c r="AA43" s="739">
        <v>0</v>
      </c>
      <c r="AB43" s="739">
        <v>0</v>
      </c>
      <c r="AC43" s="151">
        <v>24.7</v>
      </c>
      <c r="AD43" s="151" t="s">
        <v>24</v>
      </c>
      <c r="AE43" s="150">
        <v>0</v>
      </c>
      <c r="AF43" s="151">
        <v>0</v>
      </c>
      <c r="AG43" s="150">
        <v>0</v>
      </c>
      <c r="AH43" s="151">
        <v>0</v>
      </c>
      <c r="AI43" s="150">
        <v>0</v>
      </c>
      <c r="AJ43" s="505">
        <v>0</v>
      </c>
      <c r="AP43" s="316">
        <f t="shared" si="42"/>
        <v>2</v>
      </c>
      <c r="AR43" s="34">
        <f t="shared" si="43"/>
        <v>0.33333333333333337</v>
      </c>
      <c r="AS43" s="42">
        <f>SUM(C47,C154,C261,C368,C475,C582,C689)/config!$AC$13</f>
        <v>0.14285714285714285</v>
      </c>
      <c r="AT43" s="43">
        <f>SUM(D47:E47,D154:E154,D261:E261,D368:E368,D475:E475,D582:E582,D689:E689)/config!$AC$13</f>
        <v>2.7142857142857144</v>
      </c>
      <c r="AU43" s="43">
        <f>SUM(F47:G47,F154:G154,F261:G261,F368:G368,F475:G475,F582:G582,F689:G689)/config!$AC$13</f>
        <v>0.2857142857142857</v>
      </c>
      <c r="AV43" s="43">
        <f>SUM(H47,H154,H261,H368,H475,H582,H689)/config!$AC$13</f>
        <v>0</v>
      </c>
      <c r="AW43" s="44">
        <f>SUM(I47:L47,I154:L154,I261:L261,I368:L368,I475:L475,I582:L582,I689:L689)/config!$AC$13</f>
        <v>0</v>
      </c>
      <c r="AY43" s="34">
        <f t="shared" si="44"/>
        <v>0.33333333333333337</v>
      </c>
      <c r="AZ43" s="45">
        <f t="shared" ref="AZ43:AZ74" si="79">B47</f>
        <v>5</v>
      </c>
      <c r="BA43" s="46">
        <f t="shared" ref="BA43:BA74" si="80">B154</f>
        <v>6</v>
      </c>
      <c r="BB43" s="46">
        <f t="shared" ref="BB43:BB74" si="81">B261</f>
        <v>4</v>
      </c>
      <c r="BC43" s="46">
        <f t="shared" ref="BC43:BC74" si="82">B368</f>
        <v>1</v>
      </c>
      <c r="BD43" s="46">
        <f t="shared" ref="BD43:BD74" si="83">B475</f>
        <v>5</v>
      </c>
      <c r="BE43" s="46">
        <f t="shared" ref="BE43:BE74" si="84">B582</f>
        <v>0</v>
      </c>
      <c r="BF43" s="47">
        <f t="shared" ref="BF43:BF74" si="85">B689</f>
        <v>1</v>
      </c>
      <c r="BG43" s="23"/>
      <c r="BH43" s="34">
        <f t="shared" ref="BH43:BH74" si="86">AY43</f>
        <v>0.33333333333333337</v>
      </c>
      <c r="BI43" s="42">
        <f t="shared" ref="BI43:BI74" si="87">AC47</f>
        <v>23.1</v>
      </c>
      <c r="BJ43" s="43">
        <f t="shared" ref="BJ43:BJ74" si="88">AC154</f>
        <v>22.3</v>
      </c>
      <c r="BK43" s="43">
        <f t="shared" ref="BK43:BK74" si="89">AC261</f>
        <v>24.7</v>
      </c>
      <c r="BL43" s="43">
        <f t="shared" ref="BL43:BL74" si="90">AC368</f>
        <v>28.5</v>
      </c>
      <c r="BM43" s="43">
        <f t="shared" ref="BM43:BM74" si="91">AC475</f>
        <v>23</v>
      </c>
      <c r="BN43" s="43" t="str">
        <f t="shared" ref="BN43:BN74" si="92">AC582</f>
        <v/>
      </c>
      <c r="BO43" s="44">
        <f t="shared" ref="BO43:BO74" si="93">AC689</f>
        <v>30.1</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25.283333333333335</v>
      </c>
      <c r="CA43" s="327" t="e">
        <f t="shared" si="31"/>
        <v>#N/A</v>
      </c>
      <c r="CB43" s="329">
        <f t="shared" si="72"/>
        <v>30</v>
      </c>
      <c r="CD43" s="689">
        <f t="shared" ref="CD43:CD74" si="102">AE47</f>
        <v>2</v>
      </c>
      <c r="CE43" s="690">
        <f t="shared" ref="CE43:CE74" si="103">AE154</f>
        <v>0</v>
      </c>
      <c r="CF43" s="690">
        <f t="shared" ref="CF43:CF74" si="104">AE261</f>
        <v>1</v>
      </c>
      <c r="CG43" s="690">
        <f t="shared" ref="CG43:CG74" si="105">AE368</f>
        <v>0</v>
      </c>
      <c r="CH43" s="690">
        <f t="shared" ref="CH43:CH74" si="106">AE475</f>
        <v>0</v>
      </c>
      <c r="CI43" s="690">
        <f t="shared" ref="CI43:CI74" si="107">AE582</f>
        <v>0</v>
      </c>
      <c r="CJ43" s="691">
        <f t="shared" ref="CJ43:CJ74" si="108">AE689</f>
        <v>1</v>
      </c>
      <c r="CK43" s="702">
        <f t="shared" si="46"/>
        <v>18.181818181818183</v>
      </c>
      <c r="CM43" s="42">
        <f t="shared" si="47"/>
        <v>115.5</v>
      </c>
      <c r="CN43" s="43">
        <f t="shared" si="73"/>
        <v>133.80000000000001</v>
      </c>
      <c r="CO43" s="43">
        <f t="shared" si="74"/>
        <v>98.8</v>
      </c>
      <c r="CP43" s="43">
        <f t="shared" si="75"/>
        <v>28.5</v>
      </c>
      <c r="CQ43" s="43">
        <f t="shared" si="76"/>
        <v>115</v>
      </c>
      <c r="CR43" s="43" t="str">
        <f t="shared" si="77"/>
        <v/>
      </c>
      <c r="CS43" s="44">
        <f t="shared" si="78"/>
        <v>30.1</v>
      </c>
      <c r="CU43" s="386">
        <f>SUM(SUMIF($AZ$8:$BF$8, {"NON";"NEUT"}, AZ43:BF43))/config!$AC$16</f>
        <v>3.4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v>
      </c>
      <c r="DA43" s="43">
        <f>SUM(SUM(F47:G47)*$CY$108, SUM(F154:G154)*$CY$109, SUM(F261:G261)*$CY$110, SUM(F368:G368)*$CY$111, SUM(F475:G475)*$CY$112, SUM(F582:G582)*$CY$113, SUM(F689:G689)*$CY$114)/config!$AC$16</f>
        <v>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40</v>
      </c>
      <c r="DG43" s="32">
        <f t="shared" si="50"/>
        <v>0</v>
      </c>
      <c r="DH43" s="32">
        <f t="shared" si="51"/>
        <v>25</v>
      </c>
      <c r="DI43" s="32">
        <f t="shared" si="52"/>
        <v>0</v>
      </c>
      <c r="DJ43" s="32">
        <f t="shared" si="53"/>
        <v>0</v>
      </c>
      <c r="DK43" s="32" t="str">
        <f t="shared" si="54"/>
        <v/>
      </c>
      <c r="DL43" s="679">
        <f t="shared" si="55"/>
        <v>100</v>
      </c>
      <c r="DN43" s="11">
        <f t="shared" si="56"/>
        <v>0</v>
      </c>
      <c r="DO43" s="11">
        <f t="shared" si="57"/>
        <v>0</v>
      </c>
      <c r="DP43" s="11">
        <f t="shared" si="58"/>
        <v>0</v>
      </c>
      <c r="DQ43" s="11">
        <f t="shared" si="59"/>
        <v>0</v>
      </c>
      <c r="DR43" s="11">
        <f t="shared" si="60"/>
        <v>0</v>
      </c>
      <c r="DS43" s="11">
        <f t="shared" si="61"/>
        <v>0</v>
      </c>
      <c r="DT43" s="11">
        <f t="shared" si="62"/>
        <v>0</v>
      </c>
      <c r="DV43" s="709">
        <f t="shared" si="63"/>
        <v>2</v>
      </c>
      <c r="DW43" s="709">
        <f t="shared" si="64"/>
        <v>0</v>
      </c>
      <c r="DX43" s="709">
        <f t="shared" si="65"/>
        <v>1</v>
      </c>
      <c r="DY43" s="709">
        <f t="shared" si="66"/>
        <v>0</v>
      </c>
      <c r="DZ43" s="709">
        <f t="shared" si="67"/>
        <v>0</v>
      </c>
      <c r="EA43" s="709">
        <f t="shared" si="68"/>
        <v>0</v>
      </c>
      <c r="EB43" s="709">
        <f t="shared" si="69"/>
        <v>1</v>
      </c>
      <c r="ED43" s="710"/>
      <c r="EE43" s="710"/>
      <c r="EF43" s="710"/>
      <c r="EG43" s="710"/>
      <c r="EH43" s="710"/>
      <c r="EI43" s="710"/>
      <c r="EJ43" s="710"/>
      <c r="EL43" s="710"/>
      <c r="EM43" s="710"/>
      <c r="EN43" s="710"/>
      <c r="EO43" s="710"/>
      <c r="EP43" s="710"/>
      <c r="EQ43" s="710"/>
      <c r="ER43" s="710"/>
    </row>
    <row r="44" spans="1:148" ht="15" x14ac:dyDescent="0.25">
      <c r="A44" s="352" t="s">
        <v>82</v>
      </c>
      <c r="B44" s="500">
        <v>2</v>
      </c>
      <c r="C44" s="148">
        <v>0</v>
      </c>
      <c r="D44" s="148">
        <v>2</v>
      </c>
      <c r="E44" s="148">
        <v>0</v>
      </c>
      <c r="F44" s="148">
        <v>0</v>
      </c>
      <c r="G44" s="148">
        <v>0</v>
      </c>
      <c r="H44" s="148">
        <v>0</v>
      </c>
      <c r="I44" s="148">
        <v>0</v>
      </c>
      <c r="J44" s="148">
        <v>0</v>
      </c>
      <c r="K44" s="148">
        <v>0</v>
      </c>
      <c r="L44" s="148">
        <v>0</v>
      </c>
      <c r="M44" s="512"/>
      <c r="N44" s="528" t="s">
        <v>82</v>
      </c>
      <c r="O44" s="733">
        <v>0</v>
      </c>
      <c r="P44" s="734">
        <v>0</v>
      </c>
      <c r="Q44" s="734">
        <v>0</v>
      </c>
      <c r="R44" s="734">
        <v>2</v>
      </c>
      <c r="S44" s="734">
        <v>0</v>
      </c>
      <c r="T44" s="734">
        <v>0</v>
      </c>
      <c r="U44" s="734">
        <v>0</v>
      </c>
      <c r="V44" s="734">
        <v>0</v>
      </c>
      <c r="W44" s="734">
        <v>0</v>
      </c>
      <c r="X44" s="734">
        <v>0</v>
      </c>
      <c r="Y44" s="734">
        <v>0</v>
      </c>
      <c r="Z44" s="734">
        <v>0</v>
      </c>
      <c r="AA44" s="734">
        <v>0</v>
      </c>
      <c r="AB44" s="734">
        <v>0</v>
      </c>
      <c r="AC44" s="149">
        <v>21.2</v>
      </c>
      <c r="AD44" s="149" t="s">
        <v>24</v>
      </c>
      <c r="AE44" s="148">
        <v>0</v>
      </c>
      <c r="AF44" s="149">
        <v>0</v>
      </c>
      <c r="AG44" s="148">
        <v>0</v>
      </c>
      <c r="AH44" s="149">
        <v>0</v>
      </c>
      <c r="AI44" s="148">
        <v>0</v>
      </c>
      <c r="AJ44" s="501">
        <v>0</v>
      </c>
      <c r="AP44" s="316">
        <f t="shared" si="42"/>
        <v>1</v>
      </c>
      <c r="AR44" s="34">
        <f t="shared" si="43"/>
        <v>0.34375000000000006</v>
      </c>
      <c r="AS44" s="42">
        <f>SUM(C48,C155,C262,C369,C476,C583,C690)/config!$AC$13</f>
        <v>0</v>
      </c>
      <c r="AT44" s="43">
        <f>SUM(D48:E48,D155:E155,D262:E262,D369:E369,D476:E476,D583:E583,D690:E690)/config!$AC$13</f>
        <v>3.8571428571428572</v>
      </c>
      <c r="AU44" s="43">
        <f>SUM(F48:G48,F155:G155,F262:G262,F369:G369,F476:G476,F583:G583,F690:G690)/config!$AC$13</f>
        <v>0.14285714285714285</v>
      </c>
      <c r="AV44" s="43">
        <f>SUM(H48,H155,H262,H369,H476,H583,H690)/config!$AC$13</f>
        <v>0</v>
      </c>
      <c r="AW44" s="44">
        <f>SUM(I48:L48,I155:L155,I262:L262,I369:L369,I476:L476,I583:L583,I690:L690)/config!$AC$13</f>
        <v>0</v>
      </c>
      <c r="AY44" s="34">
        <f t="shared" si="44"/>
        <v>0.34375000000000006</v>
      </c>
      <c r="AZ44" s="45">
        <f t="shared" si="79"/>
        <v>3</v>
      </c>
      <c r="BA44" s="46">
        <f t="shared" si="80"/>
        <v>8</v>
      </c>
      <c r="BB44" s="46">
        <f t="shared" si="81"/>
        <v>5</v>
      </c>
      <c r="BC44" s="46">
        <f t="shared" si="82"/>
        <v>5</v>
      </c>
      <c r="BD44" s="46">
        <f t="shared" si="83"/>
        <v>2</v>
      </c>
      <c r="BE44" s="46">
        <f t="shared" si="84"/>
        <v>1</v>
      </c>
      <c r="BF44" s="47">
        <f t="shared" si="85"/>
        <v>4</v>
      </c>
      <c r="BG44" s="23"/>
      <c r="BH44" s="34">
        <f t="shared" si="86"/>
        <v>0.34375000000000006</v>
      </c>
      <c r="BI44" s="42">
        <f t="shared" si="87"/>
        <v>19.8</v>
      </c>
      <c r="BJ44" s="43">
        <f t="shared" si="88"/>
        <v>22.7</v>
      </c>
      <c r="BK44" s="43">
        <f t="shared" si="89"/>
        <v>22.1</v>
      </c>
      <c r="BL44" s="43">
        <f t="shared" si="90"/>
        <v>23.6</v>
      </c>
      <c r="BM44" s="43">
        <f t="shared" si="91"/>
        <v>23.6</v>
      </c>
      <c r="BN44" s="43">
        <f t="shared" si="92"/>
        <v>23.7</v>
      </c>
      <c r="BO44" s="44">
        <f t="shared" si="93"/>
        <v>25</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22.928571428571423</v>
      </c>
      <c r="CA44" s="327" t="e">
        <f t="shared" si="31"/>
        <v>#N/A</v>
      </c>
      <c r="CB44" s="329">
        <f t="shared" si="72"/>
        <v>30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59.400000000000006</v>
      </c>
      <c r="CN44" s="43">
        <f t="shared" si="73"/>
        <v>181.6</v>
      </c>
      <c r="CO44" s="43">
        <f t="shared" si="74"/>
        <v>110.5</v>
      </c>
      <c r="CP44" s="43">
        <f t="shared" si="75"/>
        <v>118</v>
      </c>
      <c r="CQ44" s="43">
        <f t="shared" si="76"/>
        <v>47.2</v>
      </c>
      <c r="CR44" s="43">
        <f t="shared" si="77"/>
        <v>23.7</v>
      </c>
      <c r="CS44" s="44">
        <f t="shared" si="78"/>
        <v>100</v>
      </c>
      <c r="CU44" s="386">
        <f>SUM(SUMIF($AZ$8:$BF$8, {"NON";"NEUT"}, AZ44:BF44))/config!$AC$16</f>
        <v>5</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4.8</v>
      </c>
      <c r="DA44" s="43">
        <f>SUM(SUM(F48:G48)*$CY$108, SUM(F155:G155)*$CY$109, SUM(F262:G262)*$CY$110, SUM(F369:G369)*$CY$111, SUM(F476:G476)*$CY$112, SUM(F583:G583)*$CY$113, SUM(F690:G690)*$CY$114)/config!$AC$16</f>
        <v>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v>
      </c>
      <c r="C45" s="148">
        <v>0</v>
      </c>
      <c r="D45" s="148">
        <v>2</v>
      </c>
      <c r="E45" s="148">
        <v>0</v>
      </c>
      <c r="F45" s="148">
        <v>0</v>
      </c>
      <c r="G45" s="148">
        <v>0</v>
      </c>
      <c r="H45" s="148">
        <v>0</v>
      </c>
      <c r="I45" s="148">
        <v>0</v>
      </c>
      <c r="J45" s="148">
        <v>0</v>
      </c>
      <c r="K45" s="148">
        <v>0</v>
      </c>
      <c r="L45" s="148">
        <v>0</v>
      </c>
      <c r="M45" s="512"/>
      <c r="N45" s="528" t="s">
        <v>83</v>
      </c>
      <c r="O45" s="733">
        <v>0</v>
      </c>
      <c r="P45" s="734">
        <v>0</v>
      </c>
      <c r="Q45" s="734">
        <v>0</v>
      </c>
      <c r="R45" s="734">
        <v>0</v>
      </c>
      <c r="S45" s="734">
        <v>2</v>
      </c>
      <c r="T45" s="734">
        <v>0</v>
      </c>
      <c r="U45" s="734">
        <v>0</v>
      </c>
      <c r="V45" s="734">
        <v>0</v>
      </c>
      <c r="W45" s="734">
        <v>0</v>
      </c>
      <c r="X45" s="734">
        <v>0</v>
      </c>
      <c r="Y45" s="734">
        <v>0</v>
      </c>
      <c r="Z45" s="734">
        <v>0</v>
      </c>
      <c r="AA45" s="734">
        <v>0</v>
      </c>
      <c r="AB45" s="734">
        <v>0</v>
      </c>
      <c r="AC45" s="149">
        <v>27.5</v>
      </c>
      <c r="AD45" s="149" t="s">
        <v>24</v>
      </c>
      <c r="AE45" s="148">
        <v>0</v>
      </c>
      <c r="AF45" s="149">
        <v>0</v>
      </c>
      <c r="AG45" s="148">
        <v>0</v>
      </c>
      <c r="AH45" s="149">
        <v>0</v>
      </c>
      <c r="AI45" s="148">
        <v>0</v>
      </c>
      <c r="AJ45" s="501">
        <v>0</v>
      </c>
      <c r="AP45" s="316">
        <f t="shared" si="42"/>
        <v>6</v>
      </c>
      <c r="AR45" s="34">
        <f t="shared" si="43"/>
        <v>0.35416666666666674</v>
      </c>
      <c r="AS45" s="42">
        <f>SUM(C49,C156,C263,C370,C477,C584,C691)/config!$AC$13</f>
        <v>0.2857142857142857</v>
      </c>
      <c r="AT45" s="43">
        <f>SUM(D49:E49,D156:E156,D263:E263,D370:E370,D477:E477,D584:E584,D691:E691)/config!$AC$13</f>
        <v>2.8571428571428572</v>
      </c>
      <c r="AU45" s="43">
        <f>SUM(F49:G49,F156:G156,F263:G263,F370:G370,F477:G477,F584:G584,F691:G691)/config!$AC$13</f>
        <v>0.8571428571428571</v>
      </c>
      <c r="AV45" s="43">
        <f>SUM(H49,H156,H263,H370,H477,H584,H691)/config!$AC$13</f>
        <v>0</v>
      </c>
      <c r="AW45" s="44">
        <f>SUM(I49:L49,I156:L156,I263:L263,I370:L370,I477:L477,I584:L584,I691:L691)/config!$AC$13</f>
        <v>0</v>
      </c>
      <c r="AY45" s="34">
        <f t="shared" si="44"/>
        <v>0.35416666666666674</v>
      </c>
      <c r="AZ45" s="45">
        <f t="shared" si="79"/>
        <v>8</v>
      </c>
      <c r="BA45" s="46">
        <f t="shared" si="80"/>
        <v>6</v>
      </c>
      <c r="BB45" s="46">
        <f t="shared" si="81"/>
        <v>5</v>
      </c>
      <c r="BC45" s="46">
        <f t="shared" si="82"/>
        <v>4</v>
      </c>
      <c r="BD45" s="46">
        <f t="shared" si="83"/>
        <v>1</v>
      </c>
      <c r="BE45" s="46">
        <f t="shared" si="84"/>
        <v>1</v>
      </c>
      <c r="BF45" s="47">
        <f t="shared" si="85"/>
        <v>3</v>
      </c>
      <c r="BG45" s="23"/>
      <c r="BH45" s="34">
        <f t="shared" si="86"/>
        <v>0.35416666666666674</v>
      </c>
      <c r="BI45" s="42">
        <f t="shared" si="87"/>
        <v>18.899999999999999</v>
      </c>
      <c r="BJ45" s="43">
        <f t="shared" si="88"/>
        <v>26</v>
      </c>
      <c r="BK45" s="43">
        <f t="shared" si="89"/>
        <v>26.3</v>
      </c>
      <c r="BL45" s="43">
        <f t="shared" si="90"/>
        <v>22.3</v>
      </c>
      <c r="BM45" s="43">
        <f t="shared" si="91"/>
        <v>14</v>
      </c>
      <c r="BN45" s="43">
        <f t="shared" si="92"/>
        <v>26.4</v>
      </c>
      <c r="BO45" s="44">
        <f t="shared" si="93"/>
        <v>18.7</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21.8</v>
      </c>
      <c r="CA45" s="327" t="e">
        <f t="shared" si="31"/>
        <v>#N/A</v>
      </c>
      <c r="CB45" s="329">
        <f t="shared" si="72"/>
        <v>30</v>
      </c>
      <c r="CD45" s="689">
        <f t="shared" si="102"/>
        <v>0</v>
      </c>
      <c r="CE45" s="690">
        <f t="shared" si="103"/>
        <v>1</v>
      </c>
      <c r="CF45" s="690">
        <f t="shared" si="104"/>
        <v>1</v>
      </c>
      <c r="CG45" s="690">
        <f t="shared" si="105"/>
        <v>1</v>
      </c>
      <c r="CH45" s="690">
        <f t="shared" si="106"/>
        <v>0</v>
      </c>
      <c r="CI45" s="690">
        <f t="shared" si="107"/>
        <v>0</v>
      </c>
      <c r="CJ45" s="691">
        <f t="shared" si="108"/>
        <v>0</v>
      </c>
      <c r="CK45" s="702">
        <f t="shared" si="46"/>
        <v>10.714285714285714</v>
      </c>
      <c r="CM45" s="42">
        <f t="shared" si="47"/>
        <v>151.19999999999999</v>
      </c>
      <c r="CN45" s="43">
        <f t="shared" si="73"/>
        <v>156</v>
      </c>
      <c r="CO45" s="43">
        <f t="shared" si="74"/>
        <v>131.5</v>
      </c>
      <c r="CP45" s="43">
        <f t="shared" si="75"/>
        <v>89.2</v>
      </c>
      <c r="CQ45" s="43">
        <f t="shared" si="76"/>
        <v>14</v>
      </c>
      <c r="CR45" s="43">
        <f t="shared" si="77"/>
        <v>26.4</v>
      </c>
      <c r="CS45" s="44">
        <f t="shared" si="78"/>
        <v>56.099999999999994</v>
      </c>
      <c r="CU45" s="386">
        <f>SUM(SUMIF($AZ$8:$BF$8, {"NON";"NEUT"}, AZ45:BF45))/config!$AC$16</f>
        <v>5.2</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3.6</v>
      </c>
      <c r="DA45" s="43">
        <f>SUM(SUM(F49:G49)*$CY$108, SUM(F156:G156)*$CY$109, SUM(F263:G263)*$CY$110, SUM(F370:G370)*$CY$111, SUM(F477:G477)*$CY$112, SUM(F584:G584)*$CY$113, SUM(F691:G691)*$CY$114)/config!$AC$16</f>
        <v>1.2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16.666666666666664</v>
      </c>
      <c r="DH45" s="32">
        <f t="shared" si="51"/>
        <v>20</v>
      </c>
      <c r="DI45" s="32">
        <f t="shared" si="52"/>
        <v>25</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1</v>
      </c>
      <c r="DY45" s="709">
        <f t="shared" si="66"/>
        <v>1</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3</v>
      </c>
      <c r="C46" s="148">
        <v>0</v>
      </c>
      <c r="D46" s="148">
        <v>2</v>
      </c>
      <c r="E46" s="148">
        <v>0</v>
      </c>
      <c r="F46" s="148">
        <v>1</v>
      </c>
      <c r="G46" s="148">
        <v>0</v>
      </c>
      <c r="H46" s="148">
        <v>0</v>
      </c>
      <c r="I46" s="148">
        <v>0</v>
      </c>
      <c r="J46" s="148">
        <v>0</v>
      </c>
      <c r="K46" s="148">
        <v>0</v>
      </c>
      <c r="L46" s="148">
        <v>0</v>
      </c>
      <c r="M46" s="512"/>
      <c r="N46" s="528" t="s">
        <v>84</v>
      </c>
      <c r="O46" s="733">
        <v>0</v>
      </c>
      <c r="P46" s="734">
        <v>0</v>
      </c>
      <c r="Q46" s="734">
        <v>0</v>
      </c>
      <c r="R46" s="734">
        <v>1</v>
      </c>
      <c r="S46" s="734">
        <v>1</v>
      </c>
      <c r="T46" s="734">
        <v>1</v>
      </c>
      <c r="U46" s="734">
        <v>0</v>
      </c>
      <c r="V46" s="734">
        <v>0</v>
      </c>
      <c r="W46" s="734">
        <v>0</v>
      </c>
      <c r="X46" s="734">
        <v>0</v>
      </c>
      <c r="Y46" s="734">
        <v>0</v>
      </c>
      <c r="Z46" s="734">
        <v>0</v>
      </c>
      <c r="AA46" s="734">
        <v>0</v>
      </c>
      <c r="AB46" s="734">
        <v>0</v>
      </c>
      <c r="AC46" s="149">
        <v>27.7</v>
      </c>
      <c r="AD46" s="149" t="s">
        <v>24</v>
      </c>
      <c r="AE46" s="148">
        <v>1</v>
      </c>
      <c r="AF46" s="149">
        <v>33.333333333333329</v>
      </c>
      <c r="AG46" s="148">
        <v>0</v>
      </c>
      <c r="AH46" s="149">
        <v>0</v>
      </c>
      <c r="AI46" s="148">
        <v>0</v>
      </c>
      <c r="AJ46" s="501">
        <v>0</v>
      </c>
      <c r="AP46" s="316">
        <f t="shared" si="42"/>
        <v>2</v>
      </c>
      <c r="AR46" s="34">
        <f t="shared" si="43"/>
        <v>0.36458333333333343</v>
      </c>
      <c r="AS46" s="42">
        <f>SUM(C50,C157,C264,C371,C478,C585,C692)/config!$AC$13</f>
        <v>0</v>
      </c>
      <c r="AT46" s="43">
        <f>SUM(D50:E50,D157:E157,D264:E264,D371:E371,D478:E478,D585:E585,D692:E692)/config!$AC$13</f>
        <v>3.2857142857142856</v>
      </c>
      <c r="AU46" s="43">
        <f>SUM(F50:G50,F157:G157,F264:G264,F371:G371,F478:G478,F585:G585,F692:G692)/config!$AC$13</f>
        <v>0.2857142857142857</v>
      </c>
      <c r="AV46" s="43">
        <f>SUM(H50,H157,H264,H371,H478,H585,H692)/config!$AC$13</f>
        <v>0</v>
      </c>
      <c r="AW46" s="44">
        <f>SUM(I50:L50,I157:L157,I264:L264,I371:L371,I478:L478,I585:L585,I692:L692)/config!$AC$13</f>
        <v>0</v>
      </c>
      <c r="AY46" s="34">
        <f t="shared" si="44"/>
        <v>0.36458333333333343</v>
      </c>
      <c r="AZ46" s="45">
        <f t="shared" si="79"/>
        <v>6</v>
      </c>
      <c r="BA46" s="46">
        <f t="shared" si="80"/>
        <v>4</v>
      </c>
      <c r="BB46" s="46">
        <f t="shared" si="81"/>
        <v>1</v>
      </c>
      <c r="BC46" s="46">
        <f t="shared" si="82"/>
        <v>3</v>
      </c>
      <c r="BD46" s="46">
        <f t="shared" si="83"/>
        <v>3</v>
      </c>
      <c r="BE46" s="46">
        <f t="shared" si="84"/>
        <v>4</v>
      </c>
      <c r="BF46" s="47">
        <f t="shared" si="85"/>
        <v>4</v>
      </c>
      <c r="BG46" s="23"/>
      <c r="BH46" s="34">
        <f t="shared" si="86"/>
        <v>0.36458333333333343</v>
      </c>
      <c r="BI46" s="42">
        <f t="shared" si="87"/>
        <v>26.6</v>
      </c>
      <c r="BJ46" s="43">
        <f t="shared" si="88"/>
        <v>26.2</v>
      </c>
      <c r="BK46" s="43">
        <f t="shared" si="89"/>
        <v>26.8</v>
      </c>
      <c r="BL46" s="43">
        <f t="shared" si="90"/>
        <v>19.7</v>
      </c>
      <c r="BM46" s="43">
        <f t="shared" si="91"/>
        <v>22.8</v>
      </c>
      <c r="BN46" s="43">
        <f t="shared" si="92"/>
        <v>21.5</v>
      </c>
      <c r="BO46" s="44">
        <f t="shared" si="93"/>
        <v>22.9</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23.785714285714285</v>
      </c>
      <c r="CA46" s="327" t="e">
        <f t="shared" si="31"/>
        <v>#N/A</v>
      </c>
      <c r="CB46" s="329">
        <f t="shared" si="72"/>
        <v>30</v>
      </c>
      <c r="CD46" s="689">
        <f t="shared" si="102"/>
        <v>1</v>
      </c>
      <c r="CE46" s="690">
        <f t="shared" si="103"/>
        <v>0</v>
      </c>
      <c r="CF46" s="690">
        <f t="shared" si="104"/>
        <v>0</v>
      </c>
      <c r="CG46" s="690">
        <f t="shared" si="105"/>
        <v>0</v>
      </c>
      <c r="CH46" s="690">
        <f t="shared" si="106"/>
        <v>1</v>
      </c>
      <c r="CI46" s="690">
        <f t="shared" si="107"/>
        <v>0</v>
      </c>
      <c r="CJ46" s="691">
        <f t="shared" si="108"/>
        <v>0</v>
      </c>
      <c r="CK46" s="702">
        <f t="shared" si="46"/>
        <v>8</v>
      </c>
      <c r="CM46" s="42">
        <f t="shared" si="47"/>
        <v>159.60000000000002</v>
      </c>
      <c r="CN46" s="43">
        <f t="shared" si="73"/>
        <v>104.8</v>
      </c>
      <c r="CO46" s="43">
        <f t="shared" si="74"/>
        <v>26.8</v>
      </c>
      <c r="CP46" s="43">
        <f t="shared" si="75"/>
        <v>59.099999999999994</v>
      </c>
      <c r="CQ46" s="43">
        <f t="shared" si="76"/>
        <v>68.400000000000006</v>
      </c>
      <c r="CR46" s="43">
        <f t="shared" si="77"/>
        <v>86</v>
      </c>
      <c r="CS46" s="44">
        <f t="shared" si="78"/>
        <v>91.6</v>
      </c>
      <c r="CU46" s="386">
        <f>SUM(SUMIF($AZ$8:$BF$8, {"NON";"NEUT"}, AZ46:BF46))/config!$AC$16</f>
        <v>3.6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3.2</v>
      </c>
      <c r="DA46" s="43">
        <f>SUM(SUM(F50:G50)*$CY$108, SUM(F157:G157)*$CY$109, SUM(F264:G264)*$CY$110, SUM(F371:G371)*$CY$111, SUM(F478:G478)*$CY$112, SUM(F585:G585)*$CY$113, SUM(F692:G692)*$CY$114)/config!$AC$16</f>
        <v>0.4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16.666666666666664</v>
      </c>
      <c r="DG46" s="32">
        <f t="shared" si="50"/>
        <v>0</v>
      </c>
      <c r="DH46" s="32">
        <f t="shared" si="51"/>
        <v>0</v>
      </c>
      <c r="DI46" s="32">
        <f t="shared" si="52"/>
        <v>0</v>
      </c>
      <c r="DJ46" s="32">
        <f t="shared" si="53"/>
        <v>33.333333333333329</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1</v>
      </c>
      <c r="DW46" s="709">
        <f t="shared" si="64"/>
        <v>0</v>
      </c>
      <c r="DX46" s="709">
        <f t="shared" si="65"/>
        <v>0</v>
      </c>
      <c r="DY46" s="709">
        <f t="shared" si="66"/>
        <v>0</v>
      </c>
      <c r="DZ46" s="709">
        <f t="shared" si="67"/>
        <v>1</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5</v>
      </c>
      <c r="C47" s="148">
        <v>0</v>
      </c>
      <c r="D47" s="148">
        <v>5</v>
      </c>
      <c r="E47" s="148">
        <v>0</v>
      </c>
      <c r="F47" s="148">
        <v>0</v>
      </c>
      <c r="G47" s="148">
        <v>0</v>
      </c>
      <c r="H47" s="148">
        <v>0</v>
      </c>
      <c r="I47" s="148">
        <v>0</v>
      </c>
      <c r="J47" s="148">
        <v>0</v>
      </c>
      <c r="K47" s="148">
        <v>0</v>
      </c>
      <c r="L47" s="148">
        <v>0</v>
      </c>
      <c r="M47" s="512"/>
      <c r="N47" s="528" t="s">
        <v>51</v>
      </c>
      <c r="O47" s="733">
        <v>0</v>
      </c>
      <c r="P47" s="734">
        <v>2</v>
      </c>
      <c r="Q47" s="734">
        <v>0</v>
      </c>
      <c r="R47" s="734">
        <v>1</v>
      </c>
      <c r="S47" s="734">
        <v>0</v>
      </c>
      <c r="T47" s="734">
        <v>2</v>
      </c>
      <c r="U47" s="734">
        <v>0</v>
      </c>
      <c r="V47" s="734">
        <v>0</v>
      </c>
      <c r="W47" s="734">
        <v>0</v>
      </c>
      <c r="X47" s="734">
        <v>0</v>
      </c>
      <c r="Y47" s="734">
        <v>0</v>
      </c>
      <c r="Z47" s="734">
        <v>0</v>
      </c>
      <c r="AA47" s="734">
        <v>0</v>
      </c>
      <c r="AB47" s="734">
        <v>0</v>
      </c>
      <c r="AC47" s="149">
        <v>23.1</v>
      </c>
      <c r="AD47" s="149" t="s">
        <v>24</v>
      </c>
      <c r="AE47" s="148">
        <v>2</v>
      </c>
      <c r="AF47" s="149">
        <v>40</v>
      </c>
      <c r="AG47" s="148">
        <v>0</v>
      </c>
      <c r="AH47" s="149">
        <v>0</v>
      </c>
      <c r="AI47" s="148">
        <v>0</v>
      </c>
      <c r="AJ47" s="501">
        <v>0</v>
      </c>
      <c r="AP47" s="316">
        <f t="shared" si="42"/>
        <v>4</v>
      </c>
      <c r="AR47" s="34">
        <f t="shared" si="43"/>
        <v>0.37500000000000011</v>
      </c>
      <c r="AS47" s="54">
        <f>SUM(C51,C158,C265,C372,C479,C586,C693)/config!$AC$13</f>
        <v>0.42857142857142855</v>
      </c>
      <c r="AT47" s="55">
        <f>SUM(D51:E51,D158:E158,D265:E265,D372:E372,D479:E479,D586:E586,D693:E693)/config!$AC$13</f>
        <v>5</v>
      </c>
      <c r="AU47" s="55">
        <f>SUM(F51:G51,F158:G158,F265:G265,F372:G372,F479:G479,F586:G586,F693:G693)/config!$AC$13</f>
        <v>0.5714285714285714</v>
      </c>
      <c r="AV47" s="55">
        <f>SUM(H51,H158,H265,H372,H479,H586,H693)/config!$AC$13</f>
        <v>0</v>
      </c>
      <c r="AW47" s="56">
        <f>SUM(I51:L51,I158:L158,I265:L265,I372:L372,I479:L479,I586:L586,I693:L693)/config!$AC$13</f>
        <v>0.14285714285714285</v>
      </c>
      <c r="AY47" s="34">
        <f t="shared" si="44"/>
        <v>0.37500000000000011</v>
      </c>
      <c r="AZ47" s="57">
        <f t="shared" si="79"/>
        <v>3</v>
      </c>
      <c r="BA47" s="58">
        <f t="shared" si="80"/>
        <v>7</v>
      </c>
      <c r="BB47" s="58">
        <f t="shared" si="81"/>
        <v>8</v>
      </c>
      <c r="BC47" s="58">
        <f t="shared" si="82"/>
        <v>4</v>
      </c>
      <c r="BD47" s="58">
        <f t="shared" si="83"/>
        <v>8</v>
      </c>
      <c r="BE47" s="58">
        <f t="shared" si="84"/>
        <v>7</v>
      </c>
      <c r="BF47" s="59">
        <f t="shared" si="85"/>
        <v>6</v>
      </c>
      <c r="BG47" s="23"/>
      <c r="BH47" s="34">
        <f t="shared" si="86"/>
        <v>0.37500000000000011</v>
      </c>
      <c r="BI47" s="54">
        <f t="shared" si="87"/>
        <v>29.2</v>
      </c>
      <c r="BJ47" s="55">
        <f t="shared" si="88"/>
        <v>24.8</v>
      </c>
      <c r="BK47" s="55">
        <f t="shared" si="89"/>
        <v>23.5</v>
      </c>
      <c r="BL47" s="55">
        <f t="shared" si="90"/>
        <v>26.2</v>
      </c>
      <c r="BM47" s="55">
        <f t="shared" si="91"/>
        <v>23.5</v>
      </c>
      <c r="BN47" s="55">
        <f t="shared" si="92"/>
        <v>19.600000000000001</v>
      </c>
      <c r="BO47" s="56">
        <f t="shared" si="93"/>
        <v>24.1</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24.414285714285715</v>
      </c>
      <c r="CA47" s="327" t="e">
        <f t="shared" si="31"/>
        <v>#N/A</v>
      </c>
      <c r="CB47" s="329">
        <f t="shared" si="72"/>
        <v>30</v>
      </c>
      <c r="CD47" s="695">
        <f t="shared" si="102"/>
        <v>1</v>
      </c>
      <c r="CE47" s="696">
        <f t="shared" si="103"/>
        <v>2</v>
      </c>
      <c r="CF47" s="696">
        <f t="shared" si="104"/>
        <v>0</v>
      </c>
      <c r="CG47" s="696">
        <f t="shared" si="105"/>
        <v>0</v>
      </c>
      <c r="CH47" s="696">
        <f t="shared" si="106"/>
        <v>0</v>
      </c>
      <c r="CI47" s="696">
        <f t="shared" si="107"/>
        <v>0</v>
      </c>
      <c r="CJ47" s="697">
        <f t="shared" si="108"/>
        <v>0</v>
      </c>
      <c r="CK47" s="702">
        <f t="shared" si="46"/>
        <v>6.9767441860465116</v>
      </c>
      <c r="CM47" s="54">
        <f t="shared" si="47"/>
        <v>87.6</v>
      </c>
      <c r="CN47" s="55">
        <f t="shared" si="73"/>
        <v>173.6</v>
      </c>
      <c r="CO47" s="55">
        <f t="shared" si="74"/>
        <v>188</v>
      </c>
      <c r="CP47" s="55">
        <f t="shared" si="75"/>
        <v>104.8</v>
      </c>
      <c r="CQ47" s="55">
        <f t="shared" si="76"/>
        <v>188</v>
      </c>
      <c r="CR47" s="55">
        <f t="shared" si="77"/>
        <v>137.20000000000002</v>
      </c>
      <c r="CS47" s="56">
        <f t="shared" si="78"/>
        <v>144.60000000000002</v>
      </c>
      <c r="CU47" s="386">
        <f>SUM(SUMIF($AZ$8:$BF$8, {"NON";"NEUT"}, AZ47:BF47))/config!$AC$16</f>
        <v>5.6</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4.4000000000000004</v>
      </c>
      <c r="DA47" s="55">
        <f>SUM(SUM(F51:G51)*$CY$108, SUM(F158:G158)*$CY$109, SUM(F265:G265)*$CY$110, SUM(F372:G372)*$CY$111, SUM(F479:G479)*$CY$112, SUM(F586:G586)*$CY$113, SUM(F693:G693)*$CY$114)/config!$AC$16</f>
        <v>0.8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33.333333333333329</v>
      </c>
      <c r="DG47" s="32">
        <f t="shared" si="50"/>
        <v>28.571428571428569</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1</v>
      </c>
      <c r="DW47" s="709">
        <f t="shared" si="64"/>
        <v>2</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3</v>
      </c>
      <c r="C48" s="148">
        <v>0</v>
      </c>
      <c r="D48" s="148">
        <v>3</v>
      </c>
      <c r="E48" s="148">
        <v>0</v>
      </c>
      <c r="F48" s="148">
        <v>0</v>
      </c>
      <c r="G48" s="148">
        <v>0</v>
      </c>
      <c r="H48" s="148">
        <v>0</v>
      </c>
      <c r="I48" s="148">
        <v>0</v>
      </c>
      <c r="J48" s="148">
        <v>0</v>
      </c>
      <c r="K48" s="148">
        <v>0</v>
      </c>
      <c r="L48" s="148">
        <v>0</v>
      </c>
      <c r="M48" s="512"/>
      <c r="N48" s="528" t="s">
        <v>85</v>
      </c>
      <c r="O48" s="733">
        <v>0</v>
      </c>
      <c r="P48" s="734">
        <v>0</v>
      </c>
      <c r="Q48" s="734">
        <v>1</v>
      </c>
      <c r="R48" s="734">
        <v>2</v>
      </c>
      <c r="S48" s="734">
        <v>0</v>
      </c>
      <c r="T48" s="734">
        <v>0</v>
      </c>
      <c r="U48" s="734">
        <v>0</v>
      </c>
      <c r="V48" s="734">
        <v>0</v>
      </c>
      <c r="W48" s="734">
        <v>0</v>
      </c>
      <c r="X48" s="734">
        <v>0</v>
      </c>
      <c r="Y48" s="734">
        <v>0</v>
      </c>
      <c r="Z48" s="734">
        <v>0</v>
      </c>
      <c r="AA48" s="734">
        <v>0</v>
      </c>
      <c r="AB48" s="734">
        <v>0</v>
      </c>
      <c r="AC48" s="149">
        <v>19.8</v>
      </c>
      <c r="AD48" s="149" t="s">
        <v>24</v>
      </c>
      <c r="AE48" s="148">
        <v>0</v>
      </c>
      <c r="AF48" s="149">
        <v>0</v>
      </c>
      <c r="AG48" s="148">
        <v>0</v>
      </c>
      <c r="AH48" s="149">
        <v>0</v>
      </c>
      <c r="AI48" s="148">
        <v>0</v>
      </c>
      <c r="AJ48" s="501">
        <v>0</v>
      </c>
      <c r="AP48" s="316">
        <f t="shared" si="42"/>
        <v>2</v>
      </c>
      <c r="AR48" s="34">
        <f t="shared" si="43"/>
        <v>0.3854166666666668</v>
      </c>
      <c r="AS48" s="42">
        <f>SUM(C52,C159,C266,C373,C480,C587,C694)/config!$AC$13</f>
        <v>0.2857142857142857</v>
      </c>
      <c r="AT48" s="43">
        <f>SUM(D52:E52,D159:E159,D266:E266,D373:E373,D480:E480,D587:E587,D694:E694)/config!$AC$13</f>
        <v>4.5714285714285712</v>
      </c>
      <c r="AU48" s="43">
        <f>SUM(F52:G52,F159:G159,F266:G266,F373:G373,F480:G480,F587:G587,F694:G694)/config!$AC$13</f>
        <v>0.2857142857142857</v>
      </c>
      <c r="AV48" s="43">
        <f>SUM(H52,H159,H266,H373,H480,H587,H694)/config!$AC$13</f>
        <v>0</v>
      </c>
      <c r="AW48" s="44">
        <f>SUM(I52:L52,I159:L159,I266:L266,I373:L373,I480:L480,I587:L587,I694:L694)/config!$AC$13</f>
        <v>0</v>
      </c>
      <c r="AY48" s="34">
        <f t="shared" si="44"/>
        <v>0.3854166666666668</v>
      </c>
      <c r="AZ48" s="45">
        <f t="shared" si="79"/>
        <v>3</v>
      </c>
      <c r="BA48" s="46">
        <f t="shared" si="80"/>
        <v>5</v>
      </c>
      <c r="BB48" s="46">
        <f t="shared" si="81"/>
        <v>6</v>
      </c>
      <c r="BC48" s="46">
        <f t="shared" si="82"/>
        <v>7</v>
      </c>
      <c r="BD48" s="46">
        <f t="shared" si="83"/>
        <v>5</v>
      </c>
      <c r="BE48" s="46">
        <f t="shared" si="84"/>
        <v>5</v>
      </c>
      <c r="BF48" s="47">
        <f t="shared" si="85"/>
        <v>5</v>
      </c>
      <c r="BG48" s="23"/>
      <c r="BH48" s="34">
        <f t="shared" si="86"/>
        <v>0.3854166666666668</v>
      </c>
      <c r="BI48" s="42">
        <f t="shared" si="87"/>
        <v>17.5</v>
      </c>
      <c r="BJ48" s="43">
        <f t="shared" si="88"/>
        <v>26.8</v>
      </c>
      <c r="BK48" s="43">
        <f t="shared" si="89"/>
        <v>26.5</v>
      </c>
      <c r="BL48" s="43">
        <f t="shared" si="90"/>
        <v>24.8</v>
      </c>
      <c r="BM48" s="43">
        <f t="shared" si="91"/>
        <v>21.9</v>
      </c>
      <c r="BN48" s="43">
        <f t="shared" si="92"/>
        <v>23.6</v>
      </c>
      <c r="BO48" s="44">
        <f t="shared" si="93"/>
        <v>18.7</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22.828571428571426</v>
      </c>
      <c r="CA48" s="327" t="e">
        <f t="shared" si="31"/>
        <v>#N/A</v>
      </c>
      <c r="CB48" s="329">
        <f t="shared" si="72"/>
        <v>30</v>
      </c>
      <c r="CD48" s="689">
        <f t="shared" si="102"/>
        <v>0</v>
      </c>
      <c r="CE48" s="690">
        <f t="shared" si="103"/>
        <v>1</v>
      </c>
      <c r="CF48" s="690">
        <f t="shared" si="104"/>
        <v>2</v>
      </c>
      <c r="CG48" s="690">
        <f t="shared" si="105"/>
        <v>0</v>
      </c>
      <c r="CH48" s="690">
        <f t="shared" si="106"/>
        <v>0</v>
      </c>
      <c r="CI48" s="690">
        <f t="shared" si="107"/>
        <v>1</v>
      </c>
      <c r="CJ48" s="691">
        <f t="shared" si="108"/>
        <v>0</v>
      </c>
      <c r="CK48" s="702">
        <f t="shared" si="46"/>
        <v>11.111111111111111</v>
      </c>
      <c r="CM48" s="42">
        <f t="shared" si="47"/>
        <v>52.5</v>
      </c>
      <c r="CN48" s="43">
        <f t="shared" si="73"/>
        <v>134</v>
      </c>
      <c r="CO48" s="43">
        <f t="shared" si="74"/>
        <v>159</v>
      </c>
      <c r="CP48" s="43">
        <f t="shared" si="75"/>
        <v>173.6</v>
      </c>
      <c r="CQ48" s="43">
        <f t="shared" si="76"/>
        <v>109.5</v>
      </c>
      <c r="CR48" s="43">
        <f t="shared" si="77"/>
        <v>118</v>
      </c>
      <c r="CS48" s="44">
        <f t="shared" si="78"/>
        <v>93.5</v>
      </c>
      <c r="CU48" s="386">
        <f>SUM(SUMIF($AZ$8:$BF$8, {"NON";"NEUT"}, AZ48:BF48))/config!$AC$16</f>
        <v>5.2</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4.5999999999999996</v>
      </c>
      <c r="DA48" s="43">
        <f>SUM(SUM(F52:G52)*$CY$108, SUM(F159:G159)*$CY$109, SUM(F266:G266)*$CY$110, SUM(F373:G373)*$CY$111, SUM(F480:G480)*$CY$112, SUM(F587:G587)*$CY$113, SUM(F694:G694)*$CY$114)/config!$AC$16</f>
        <v>0.4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20</v>
      </c>
      <c r="DH48" s="32">
        <f t="shared" si="51"/>
        <v>33.333333333333329</v>
      </c>
      <c r="DI48" s="32">
        <f t="shared" si="52"/>
        <v>0</v>
      </c>
      <c r="DJ48" s="32">
        <f t="shared" si="53"/>
        <v>0</v>
      </c>
      <c r="DK48" s="32">
        <f t="shared" si="54"/>
        <v>20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2</v>
      </c>
      <c r="DY48" s="709">
        <f t="shared" si="66"/>
        <v>0</v>
      </c>
      <c r="DZ48" s="709">
        <f t="shared" si="67"/>
        <v>0</v>
      </c>
      <c r="EA48" s="709">
        <f t="shared" si="68"/>
        <v>1</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8</v>
      </c>
      <c r="C49" s="148">
        <v>1</v>
      </c>
      <c r="D49" s="148">
        <v>4</v>
      </c>
      <c r="E49" s="148">
        <v>0</v>
      </c>
      <c r="F49" s="148">
        <v>3</v>
      </c>
      <c r="G49" s="148">
        <v>0</v>
      </c>
      <c r="H49" s="148">
        <v>0</v>
      </c>
      <c r="I49" s="148">
        <v>0</v>
      </c>
      <c r="J49" s="148">
        <v>0</v>
      </c>
      <c r="K49" s="148">
        <v>0</v>
      </c>
      <c r="L49" s="148">
        <v>0</v>
      </c>
      <c r="M49" s="512"/>
      <c r="N49" s="528" t="s">
        <v>86</v>
      </c>
      <c r="O49" s="733">
        <v>0</v>
      </c>
      <c r="P49" s="734">
        <v>3</v>
      </c>
      <c r="Q49" s="734">
        <v>0</v>
      </c>
      <c r="R49" s="734">
        <v>5</v>
      </c>
      <c r="S49" s="734">
        <v>0</v>
      </c>
      <c r="T49" s="734">
        <v>0</v>
      </c>
      <c r="U49" s="734">
        <v>0</v>
      </c>
      <c r="V49" s="734">
        <v>0</v>
      </c>
      <c r="W49" s="734">
        <v>0</v>
      </c>
      <c r="X49" s="734">
        <v>0</v>
      </c>
      <c r="Y49" s="734">
        <v>0</v>
      </c>
      <c r="Z49" s="734">
        <v>0</v>
      </c>
      <c r="AA49" s="734">
        <v>0</v>
      </c>
      <c r="AB49" s="734">
        <v>0</v>
      </c>
      <c r="AC49" s="149">
        <v>18.899999999999999</v>
      </c>
      <c r="AD49" s="149" t="s">
        <v>24</v>
      </c>
      <c r="AE49" s="148">
        <v>0</v>
      </c>
      <c r="AF49" s="149">
        <v>0</v>
      </c>
      <c r="AG49" s="148">
        <v>0</v>
      </c>
      <c r="AH49" s="149">
        <v>0</v>
      </c>
      <c r="AI49" s="148">
        <v>0</v>
      </c>
      <c r="AJ49" s="501">
        <v>0</v>
      </c>
      <c r="AP49" s="316">
        <f t="shared" si="42"/>
        <v>1</v>
      </c>
      <c r="AR49" s="34">
        <f t="shared" si="43"/>
        <v>0.39583333333333348</v>
      </c>
      <c r="AS49" s="42">
        <f>SUM(C53,C160,C267,C374,C481,C588,C695)/config!$AC$13</f>
        <v>0.14285714285714285</v>
      </c>
      <c r="AT49" s="43">
        <f>SUM(D53:E53,D160:E160,D267:E267,D374:E374,D481:E481,D588:E588,D695:E695)/config!$AC$13</f>
        <v>2.5714285714285716</v>
      </c>
      <c r="AU49" s="43">
        <f>SUM(F53:G53,F160:G160,F267:G267,F374:G374,F481:G481,F588:G588,F695:G695)/config!$AC$13</f>
        <v>0.14285714285714285</v>
      </c>
      <c r="AV49" s="43">
        <f>SUM(H53,H160,H267,H374,H481,H588,H695)/config!$AC$13</f>
        <v>0</v>
      </c>
      <c r="AW49" s="44">
        <f>SUM(I53:L53,I160:L160,I267:L267,I374:L374,I481:L481,I588:L588,I695:L695)/config!$AC$13</f>
        <v>0.14285714285714285</v>
      </c>
      <c r="AY49" s="34">
        <f t="shared" si="44"/>
        <v>0.39583333333333348</v>
      </c>
      <c r="AZ49" s="45">
        <f t="shared" si="79"/>
        <v>1</v>
      </c>
      <c r="BA49" s="46">
        <f t="shared" si="80"/>
        <v>6</v>
      </c>
      <c r="BB49" s="46">
        <f t="shared" si="81"/>
        <v>4</v>
      </c>
      <c r="BC49" s="46">
        <f t="shared" si="82"/>
        <v>1</v>
      </c>
      <c r="BD49" s="46">
        <f t="shared" si="83"/>
        <v>5</v>
      </c>
      <c r="BE49" s="46">
        <f t="shared" si="84"/>
        <v>1</v>
      </c>
      <c r="BF49" s="47">
        <f t="shared" si="85"/>
        <v>3</v>
      </c>
      <c r="BG49" s="23"/>
      <c r="BH49" s="34">
        <f t="shared" si="86"/>
        <v>0.39583333333333348</v>
      </c>
      <c r="BI49" s="42">
        <f t="shared" si="87"/>
        <v>24.5</v>
      </c>
      <c r="BJ49" s="43">
        <f t="shared" si="88"/>
        <v>24.1</v>
      </c>
      <c r="BK49" s="43">
        <f t="shared" si="89"/>
        <v>26.1</v>
      </c>
      <c r="BL49" s="43">
        <f t="shared" si="90"/>
        <v>29.5</v>
      </c>
      <c r="BM49" s="43">
        <f t="shared" si="91"/>
        <v>23.1</v>
      </c>
      <c r="BN49" s="43">
        <f t="shared" si="92"/>
        <v>26.1</v>
      </c>
      <c r="BO49" s="44">
        <f t="shared" si="93"/>
        <v>25.8</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25.6</v>
      </c>
      <c r="CA49" s="327" t="e">
        <f t="shared" si="31"/>
        <v>#N/A</v>
      </c>
      <c r="CB49" s="329">
        <f t="shared" si="72"/>
        <v>30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24.5</v>
      </c>
      <c r="CN49" s="43">
        <f t="shared" si="73"/>
        <v>144.60000000000002</v>
      </c>
      <c r="CO49" s="43">
        <f t="shared" si="74"/>
        <v>104.4</v>
      </c>
      <c r="CP49" s="43">
        <f t="shared" si="75"/>
        <v>29.5</v>
      </c>
      <c r="CQ49" s="43">
        <f t="shared" si="76"/>
        <v>115.5</v>
      </c>
      <c r="CR49" s="43">
        <f t="shared" si="77"/>
        <v>26.1</v>
      </c>
      <c r="CS49" s="44">
        <f t="shared" si="78"/>
        <v>77.400000000000006</v>
      </c>
      <c r="CU49" s="386">
        <f>SUM(SUMIF($AZ$8:$BF$8, {"NON";"NEUT"}, AZ49:BF49))/config!$AC$16</f>
        <v>3</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2.6</v>
      </c>
      <c r="DA49" s="43">
        <f>SUM(SUM(F53:G53)*$CY$108, SUM(F160:G160)*$CY$109, SUM(F267:G267)*$CY$110, SUM(F374:G374)*$CY$111, SUM(F481:G481)*$CY$112, SUM(F588:G588)*$CY$113, SUM(F695:G695)*$CY$114)/config!$AC$16</f>
        <v>0.2</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6</v>
      </c>
      <c r="C50" s="148">
        <v>0</v>
      </c>
      <c r="D50" s="148">
        <v>6</v>
      </c>
      <c r="E50" s="148">
        <v>0</v>
      </c>
      <c r="F50" s="148">
        <v>0</v>
      </c>
      <c r="G50" s="148">
        <v>0</v>
      </c>
      <c r="H50" s="148">
        <v>0</v>
      </c>
      <c r="I50" s="148">
        <v>0</v>
      </c>
      <c r="J50" s="148">
        <v>0</v>
      </c>
      <c r="K50" s="148">
        <v>0</v>
      </c>
      <c r="L50" s="148">
        <v>0</v>
      </c>
      <c r="M50" s="512"/>
      <c r="N50" s="528" t="s">
        <v>87</v>
      </c>
      <c r="O50" s="733">
        <v>0</v>
      </c>
      <c r="P50" s="734">
        <v>0</v>
      </c>
      <c r="Q50" s="734">
        <v>0</v>
      </c>
      <c r="R50" s="734">
        <v>2</v>
      </c>
      <c r="S50" s="734">
        <v>3</v>
      </c>
      <c r="T50" s="734">
        <v>1</v>
      </c>
      <c r="U50" s="734">
        <v>0</v>
      </c>
      <c r="V50" s="734">
        <v>0</v>
      </c>
      <c r="W50" s="734">
        <v>0</v>
      </c>
      <c r="X50" s="734">
        <v>0</v>
      </c>
      <c r="Y50" s="734">
        <v>0</v>
      </c>
      <c r="Z50" s="734">
        <v>0</v>
      </c>
      <c r="AA50" s="734">
        <v>0</v>
      </c>
      <c r="AB50" s="734">
        <v>0</v>
      </c>
      <c r="AC50" s="149">
        <v>26.6</v>
      </c>
      <c r="AD50" s="149" t="s">
        <v>24</v>
      </c>
      <c r="AE50" s="148">
        <v>1</v>
      </c>
      <c r="AF50" s="149">
        <v>16.666666666666664</v>
      </c>
      <c r="AG50" s="148">
        <v>0</v>
      </c>
      <c r="AH50" s="149">
        <v>0</v>
      </c>
      <c r="AI50" s="148">
        <v>0</v>
      </c>
      <c r="AJ50" s="501">
        <v>0</v>
      </c>
      <c r="AP50" s="316">
        <f t="shared" si="42"/>
        <v>4</v>
      </c>
      <c r="AR50" s="34">
        <f t="shared" si="43"/>
        <v>0.40625000000000017</v>
      </c>
      <c r="AS50" s="42">
        <f>SUM(C54,C161,C268,C375,C482,C589,C696)/config!$AC$13</f>
        <v>0.14285714285714285</v>
      </c>
      <c r="AT50" s="43">
        <f>SUM(D54:E54,D161:E161,D268:E268,D375:E375,D482:E482,D589:E589,D696:E696)/config!$AC$13</f>
        <v>3.8571428571428572</v>
      </c>
      <c r="AU50" s="43">
        <f>SUM(F54:G54,F161:G161,F268:G268,F375:G375,F482:G482,F589:G589,F696:G696)/config!$AC$13</f>
        <v>0.5714285714285714</v>
      </c>
      <c r="AV50" s="43">
        <f>SUM(H54,H161,H268,H375,H482,H589,H696)/config!$AC$13</f>
        <v>0.14285714285714285</v>
      </c>
      <c r="AW50" s="44">
        <f>SUM(I54:L54,I161:L161,I268:L268,I375:L375,I482:L482,I589:L589,I696:L696)/config!$AC$13</f>
        <v>0</v>
      </c>
      <c r="AY50" s="34">
        <f t="shared" si="44"/>
        <v>0.40625000000000017</v>
      </c>
      <c r="AZ50" s="45">
        <f t="shared" si="79"/>
        <v>9</v>
      </c>
      <c r="BA50" s="46">
        <f t="shared" si="80"/>
        <v>6</v>
      </c>
      <c r="BB50" s="46">
        <f t="shared" si="81"/>
        <v>5</v>
      </c>
      <c r="BC50" s="46">
        <f t="shared" si="82"/>
        <v>2</v>
      </c>
      <c r="BD50" s="46">
        <f t="shared" si="83"/>
        <v>4</v>
      </c>
      <c r="BE50" s="46">
        <f t="shared" si="84"/>
        <v>4</v>
      </c>
      <c r="BF50" s="47">
        <f t="shared" si="85"/>
        <v>3</v>
      </c>
      <c r="BG50" s="23"/>
      <c r="BH50" s="34">
        <f t="shared" si="86"/>
        <v>0.40625000000000017</v>
      </c>
      <c r="BI50" s="42">
        <f t="shared" si="87"/>
        <v>21.3</v>
      </c>
      <c r="BJ50" s="43">
        <f t="shared" si="88"/>
        <v>23</v>
      </c>
      <c r="BK50" s="43">
        <f t="shared" si="89"/>
        <v>21.9</v>
      </c>
      <c r="BL50" s="43">
        <f t="shared" si="90"/>
        <v>25.6</v>
      </c>
      <c r="BM50" s="43">
        <f t="shared" si="91"/>
        <v>23.7</v>
      </c>
      <c r="BN50" s="43">
        <f t="shared" si="92"/>
        <v>26.2</v>
      </c>
      <c r="BO50" s="44">
        <f t="shared" si="93"/>
        <v>20.100000000000001</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23.11428571428571</v>
      </c>
      <c r="CA50" s="327" t="e">
        <f t="shared" si="31"/>
        <v>#N/A</v>
      </c>
      <c r="CB50" s="329">
        <f t="shared" si="72"/>
        <v>30</v>
      </c>
      <c r="CD50" s="689">
        <f t="shared" si="102"/>
        <v>0</v>
      </c>
      <c r="CE50" s="690">
        <f t="shared" si="103"/>
        <v>1</v>
      </c>
      <c r="CF50" s="690">
        <f t="shared" si="104"/>
        <v>0</v>
      </c>
      <c r="CG50" s="690">
        <f t="shared" si="105"/>
        <v>0</v>
      </c>
      <c r="CH50" s="690">
        <f t="shared" si="106"/>
        <v>0</v>
      </c>
      <c r="CI50" s="690">
        <f t="shared" si="107"/>
        <v>1</v>
      </c>
      <c r="CJ50" s="691">
        <f t="shared" si="108"/>
        <v>0</v>
      </c>
      <c r="CK50" s="702">
        <f t="shared" si="46"/>
        <v>6.0606060606060606</v>
      </c>
      <c r="CM50" s="42">
        <f t="shared" si="47"/>
        <v>191.70000000000002</v>
      </c>
      <c r="CN50" s="43">
        <f t="shared" si="73"/>
        <v>138</v>
      </c>
      <c r="CO50" s="43">
        <f t="shared" si="74"/>
        <v>109.5</v>
      </c>
      <c r="CP50" s="43">
        <f t="shared" si="75"/>
        <v>51.2</v>
      </c>
      <c r="CQ50" s="43">
        <f t="shared" si="76"/>
        <v>94.8</v>
      </c>
      <c r="CR50" s="43">
        <f t="shared" si="77"/>
        <v>104.8</v>
      </c>
      <c r="CS50" s="44">
        <f t="shared" si="78"/>
        <v>60.300000000000004</v>
      </c>
      <c r="CU50" s="386">
        <f>SUM(SUMIF($AZ$8:$BF$8, {"NON";"NEUT"}, AZ50:BF50))/config!$AC$16</f>
        <v>5</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4</v>
      </c>
      <c r="DA50" s="43">
        <f>SUM(SUM(F54:G54)*$CY$108, SUM(F161:G161)*$CY$109, SUM(F268:G268)*$CY$110, SUM(F375:G375)*$CY$111, SUM(F482:G482)*$CY$112, SUM(F589:G589)*$CY$113, SUM(F696:G696)*$CY$114)/config!$AC$16</f>
        <v>0.6</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0</v>
      </c>
      <c r="DG50" s="32">
        <f t="shared" si="50"/>
        <v>16.666666666666664</v>
      </c>
      <c r="DH50" s="32">
        <f t="shared" si="51"/>
        <v>0</v>
      </c>
      <c r="DI50" s="32">
        <f t="shared" si="52"/>
        <v>0</v>
      </c>
      <c r="DJ50" s="32">
        <f t="shared" si="53"/>
        <v>0</v>
      </c>
      <c r="DK50" s="32">
        <f t="shared" si="54"/>
        <v>25</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1</v>
      </c>
      <c r="DX50" s="709">
        <f t="shared" si="65"/>
        <v>0</v>
      </c>
      <c r="DY50" s="709">
        <f t="shared" si="66"/>
        <v>0</v>
      </c>
      <c r="DZ50" s="709">
        <f t="shared" si="67"/>
        <v>0</v>
      </c>
      <c r="EA50" s="709">
        <f t="shared" si="68"/>
        <v>1</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3</v>
      </c>
      <c r="C51" s="150">
        <v>0</v>
      </c>
      <c r="D51" s="150">
        <v>3</v>
      </c>
      <c r="E51" s="150">
        <v>0</v>
      </c>
      <c r="F51" s="150">
        <v>0</v>
      </c>
      <c r="G51" s="150">
        <v>0</v>
      </c>
      <c r="H51" s="150">
        <v>0</v>
      </c>
      <c r="I51" s="150">
        <v>0</v>
      </c>
      <c r="J51" s="150">
        <v>0</v>
      </c>
      <c r="K51" s="150">
        <v>0</v>
      </c>
      <c r="L51" s="150">
        <v>0</v>
      </c>
      <c r="M51" s="514"/>
      <c r="N51" s="528" t="s">
        <v>53</v>
      </c>
      <c r="O51" s="733">
        <v>0</v>
      </c>
      <c r="P51" s="734">
        <v>0</v>
      </c>
      <c r="Q51" s="734">
        <v>0</v>
      </c>
      <c r="R51" s="734">
        <v>0</v>
      </c>
      <c r="S51" s="734">
        <v>2</v>
      </c>
      <c r="T51" s="734">
        <v>1</v>
      </c>
      <c r="U51" s="734">
        <v>0</v>
      </c>
      <c r="V51" s="734">
        <v>0</v>
      </c>
      <c r="W51" s="734">
        <v>0</v>
      </c>
      <c r="X51" s="734">
        <v>0</v>
      </c>
      <c r="Y51" s="734">
        <v>0</v>
      </c>
      <c r="Z51" s="734">
        <v>0</v>
      </c>
      <c r="AA51" s="734">
        <v>0</v>
      </c>
      <c r="AB51" s="734">
        <v>0</v>
      </c>
      <c r="AC51" s="151">
        <v>29.2</v>
      </c>
      <c r="AD51" s="151" t="s">
        <v>24</v>
      </c>
      <c r="AE51" s="150">
        <v>1</v>
      </c>
      <c r="AF51" s="151">
        <v>33.333333333333329</v>
      </c>
      <c r="AG51" s="150">
        <v>0</v>
      </c>
      <c r="AH51" s="151">
        <v>0</v>
      </c>
      <c r="AI51" s="150">
        <v>0</v>
      </c>
      <c r="AJ51" s="505">
        <v>0</v>
      </c>
      <c r="AP51" s="316">
        <f t="shared" si="42"/>
        <v>3</v>
      </c>
      <c r="AR51" s="34">
        <f t="shared" si="43"/>
        <v>0.41666666666666685</v>
      </c>
      <c r="AS51" s="42">
        <f>SUM(C55,C162,C269,C376,C483,C590,C697)/config!$AC$13</f>
        <v>0</v>
      </c>
      <c r="AT51" s="43">
        <f>SUM(D55:E55,D162:E162,D269:E269,D376:E376,D483:E483,D590:E590,D697:E697)/config!$AC$13</f>
        <v>3.4285714285714284</v>
      </c>
      <c r="AU51" s="43">
        <f>SUM(F55:G55,F162:G162,F269:G269,F376:G376,F483:G483,F590:G590,F697:G697)/config!$AC$13</f>
        <v>0.42857142857142855</v>
      </c>
      <c r="AV51" s="43">
        <f>SUM(H55,H162,H269,H376,H483,H590,H697)/config!$AC$13</f>
        <v>0</v>
      </c>
      <c r="AW51" s="44">
        <f>SUM(I55:L55,I162:L162,I269:L269,I376:L376,I483:L483,I590:L590,I697:L697)/config!$AC$13</f>
        <v>0</v>
      </c>
      <c r="AY51" s="34">
        <f t="shared" si="44"/>
        <v>0.41666666666666685</v>
      </c>
      <c r="AZ51" s="45">
        <f t="shared" si="79"/>
        <v>6</v>
      </c>
      <c r="BA51" s="46">
        <f t="shared" si="80"/>
        <v>3</v>
      </c>
      <c r="BB51" s="46">
        <f t="shared" si="81"/>
        <v>4</v>
      </c>
      <c r="BC51" s="46">
        <f t="shared" si="82"/>
        <v>4</v>
      </c>
      <c r="BD51" s="46">
        <f t="shared" si="83"/>
        <v>5</v>
      </c>
      <c r="BE51" s="46">
        <f t="shared" si="84"/>
        <v>3</v>
      </c>
      <c r="BF51" s="47">
        <f t="shared" si="85"/>
        <v>2</v>
      </c>
      <c r="BG51" s="23"/>
      <c r="BH51" s="34">
        <f t="shared" si="86"/>
        <v>0.41666666666666685</v>
      </c>
      <c r="BI51" s="42">
        <f t="shared" si="87"/>
        <v>18.8</v>
      </c>
      <c r="BJ51" s="43">
        <f t="shared" si="88"/>
        <v>22.6</v>
      </c>
      <c r="BK51" s="43">
        <f t="shared" si="89"/>
        <v>25.8</v>
      </c>
      <c r="BL51" s="43">
        <f t="shared" si="90"/>
        <v>30.6</v>
      </c>
      <c r="BM51" s="43">
        <f t="shared" si="91"/>
        <v>25.1</v>
      </c>
      <c r="BN51" s="43">
        <f t="shared" si="92"/>
        <v>22.3</v>
      </c>
      <c r="BO51" s="44">
        <f t="shared" si="93"/>
        <v>24.2</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24.2</v>
      </c>
      <c r="CA51" s="327" t="e">
        <f t="shared" si="31"/>
        <v>#N/A</v>
      </c>
      <c r="CB51" s="329">
        <f t="shared" si="72"/>
        <v>30</v>
      </c>
      <c r="CD51" s="689">
        <f t="shared" si="102"/>
        <v>0</v>
      </c>
      <c r="CE51" s="690">
        <f t="shared" si="103"/>
        <v>0</v>
      </c>
      <c r="CF51" s="690">
        <f t="shared" si="104"/>
        <v>1</v>
      </c>
      <c r="CG51" s="690">
        <f t="shared" si="105"/>
        <v>4</v>
      </c>
      <c r="CH51" s="690">
        <f t="shared" si="106"/>
        <v>0</v>
      </c>
      <c r="CI51" s="690">
        <f t="shared" si="107"/>
        <v>1</v>
      </c>
      <c r="CJ51" s="691">
        <f t="shared" si="108"/>
        <v>0</v>
      </c>
      <c r="CK51" s="702">
        <f t="shared" si="46"/>
        <v>22.222222222222221</v>
      </c>
      <c r="CM51" s="42">
        <f t="shared" si="47"/>
        <v>112.80000000000001</v>
      </c>
      <c r="CN51" s="43">
        <f t="shared" si="73"/>
        <v>67.800000000000011</v>
      </c>
      <c r="CO51" s="43">
        <f t="shared" si="74"/>
        <v>103.2</v>
      </c>
      <c r="CP51" s="43">
        <f t="shared" si="75"/>
        <v>122.4</v>
      </c>
      <c r="CQ51" s="43">
        <f t="shared" si="76"/>
        <v>125.5</v>
      </c>
      <c r="CR51" s="43">
        <f t="shared" si="77"/>
        <v>66.900000000000006</v>
      </c>
      <c r="CS51" s="44">
        <f t="shared" si="78"/>
        <v>48.4</v>
      </c>
      <c r="CU51" s="386">
        <f>SUM(SUMIF($AZ$8:$BF$8, {"NON";"NEUT"}, AZ51:BF51))/config!$AC$16</f>
        <v>3.8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3.2</v>
      </c>
      <c r="DA51" s="43">
        <f>SUM(SUM(F55:G55)*$CY$108, SUM(F162:G162)*$CY$109, SUM(F269:G269)*$CY$110, SUM(F376:G376)*$CY$111, SUM(F483:G483)*$CY$112, SUM(F590:G590)*$CY$113, SUM(F697:G697)*$CY$114)/config!$AC$16</f>
        <v>0.6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25</v>
      </c>
      <c r="DI51" s="32">
        <f t="shared" si="52"/>
        <v>100</v>
      </c>
      <c r="DJ51" s="32">
        <f t="shared" si="53"/>
        <v>0</v>
      </c>
      <c r="DK51" s="32">
        <f t="shared" si="54"/>
        <v>33.333333333333329</v>
      </c>
      <c r="DL51" s="679">
        <f t="shared" si="55"/>
        <v>0</v>
      </c>
      <c r="DN51" s="11">
        <f t="shared" si="56"/>
        <v>0</v>
      </c>
      <c r="DO51" s="11">
        <f t="shared" si="57"/>
        <v>0</v>
      </c>
      <c r="DP51" s="11">
        <f t="shared" si="58"/>
        <v>1</v>
      </c>
      <c r="DQ51" s="11">
        <f t="shared" si="59"/>
        <v>0</v>
      </c>
      <c r="DR51" s="11">
        <f t="shared" si="60"/>
        <v>0</v>
      </c>
      <c r="DS51" s="11">
        <f t="shared" si="61"/>
        <v>0</v>
      </c>
      <c r="DT51" s="11">
        <f t="shared" si="62"/>
        <v>0</v>
      </c>
      <c r="DV51" s="709">
        <f t="shared" si="63"/>
        <v>0</v>
      </c>
      <c r="DW51" s="709">
        <f t="shared" si="64"/>
        <v>0</v>
      </c>
      <c r="DX51" s="709">
        <f t="shared" si="65"/>
        <v>0</v>
      </c>
      <c r="DY51" s="709">
        <f t="shared" si="66"/>
        <v>4</v>
      </c>
      <c r="DZ51" s="709">
        <f t="shared" si="67"/>
        <v>0</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3</v>
      </c>
      <c r="C52" s="148">
        <v>1</v>
      </c>
      <c r="D52" s="148">
        <v>2</v>
      </c>
      <c r="E52" s="148">
        <v>0</v>
      </c>
      <c r="F52" s="148">
        <v>0</v>
      </c>
      <c r="G52" s="148">
        <v>0</v>
      </c>
      <c r="H52" s="148">
        <v>0</v>
      </c>
      <c r="I52" s="148">
        <v>0</v>
      </c>
      <c r="J52" s="148">
        <v>0</v>
      </c>
      <c r="K52" s="148">
        <v>0</v>
      </c>
      <c r="L52" s="148">
        <v>0</v>
      </c>
      <c r="M52" s="512"/>
      <c r="N52" s="528" t="s">
        <v>88</v>
      </c>
      <c r="O52" s="733">
        <v>0</v>
      </c>
      <c r="P52" s="734">
        <v>1</v>
      </c>
      <c r="Q52" s="734">
        <v>1</v>
      </c>
      <c r="R52" s="734">
        <v>1</v>
      </c>
      <c r="S52" s="734">
        <v>0</v>
      </c>
      <c r="T52" s="734">
        <v>0</v>
      </c>
      <c r="U52" s="734">
        <v>0</v>
      </c>
      <c r="V52" s="734">
        <v>0</v>
      </c>
      <c r="W52" s="734">
        <v>0</v>
      </c>
      <c r="X52" s="734">
        <v>0</v>
      </c>
      <c r="Y52" s="734">
        <v>0</v>
      </c>
      <c r="Z52" s="734">
        <v>0</v>
      </c>
      <c r="AA52" s="734">
        <v>0</v>
      </c>
      <c r="AB52" s="734">
        <v>0</v>
      </c>
      <c r="AC52" s="149">
        <v>17.5</v>
      </c>
      <c r="AD52" s="149" t="s">
        <v>24</v>
      </c>
      <c r="AE52" s="148">
        <v>0</v>
      </c>
      <c r="AF52" s="149">
        <v>0</v>
      </c>
      <c r="AG52" s="148">
        <v>0</v>
      </c>
      <c r="AH52" s="149">
        <v>0</v>
      </c>
      <c r="AI52" s="148">
        <v>0</v>
      </c>
      <c r="AJ52" s="501">
        <v>0</v>
      </c>
      <c r="AP52" s="316">
        <f t="shared" si="42"/>
        <v>5</v>
      </c>
      <c r="AR52" s="34">
        <f t="shared" si="43"/>
        <v>0.42708333333333354</v>
      </c>
      <c r="AS52" s="42">
        <f>SUM(C56,C163,C270,C377,C484,C591,C698)/config!$AC$13</f>
        <v>0.14285714285714285</v>
      </c>
      <c r="AT52" s="43">
        <f>SUM(D56:E56,D163:E163,D270:E270,D377:E377,D484:E484,D591:E591,D698:E698)/config!$AC$13</f>
        <v>3.4285714285714284</v>
      </c>
      <c r="AU52" s="43">
        <f>SUM(F56:G56,F163:G163,F270:G270,F377:G377,F484:G484,F591:G591,F698:G698)/config!$AC$13</f>
        <v>0.7142857142857143</v>
      </c>
      <c r="AV52" s="43">
        <f>SUM(H56,H163,H270,H377,H484,H591,H698)/config!$AC$13</f>
        <v>0</v>
      </c>
      <c r="AW52" s="44">
        <f>SUM(I56:L56,I163:L163,I270:L270,I377:L377,I484:L484,I591:L591,I698:L698)/config!$AC$13</f>
        <v>0</v>
      </c>
      <c r="AY52" s="34">
        <f t="shared" si="44"/>
        <v>0.42708333333333354</v>
      </c>
      <c r="AZ52" s="45">
        <f t="shared" si="79"/>
        <v>1</v>
      </c>
      <c r="BA52" s="46">
        <f t="shared" si="80"/>
        <v>3</v>
      </c>
      <c r="BB52" s="46">
        <f t="shared" si="81"/>
        <v>4</v>
      </c>
      <c r="BC52" s="46">
        <f t="shared" si="82"/>
        <v>5</v>
      </c>
      <c r="BD52" s="46">
        <f t="shared" si="83"/>
        <v>3</v>
      </c>
      <c r="BE52" s="46">
        <f t="shared" si="84"/>
        <v>6</v>
      </c>
      <c r="BF52" s="47">
        <f t="shared" si="85"/>
        <v>8</v>
      </c>
      <c r="BG52" s="23"/>
      <c r="BH52" s="34">
        <f t="shared" si="86"/>
        <v>0.42708333333333354</v>
      </c>
      <c r="BI52" s="42">
        <f t="shared" si="87"/>
        <v>25.2</v>
      </c>
      <c r="BJ52" s="43">
        <f t="shared" si="88"/>
        <v>24.6</v>
      </c>
      <c r="BK52" s="43">
        <f t="shared" si="89"/>
        <v>24.5</v>
      </c>
      <c r="BL52" s="43">
        <f t="shared" si="90"/>
        <v>25.1</v>
      </c>
      <c r="BM52" s="43">
        <f t="shared" si="91"/>
        <v>22.3</v>
      </c>
      <c r="BN52" s="43">
        <f t="shared" si="92"/>
        <v>20.3</v>
      </c>
      <c r="BO52" s="44">
        <f t="shared" si="93"/>
        <v>22.9</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23.557142857142857</v>
      </c>
      <c r="CA52" s="327" t="e">
        <f t="shared" si="31"/>
        <v>#N/A</v>
      </c>
      <c r="CB52" s="329">
        <f t="shared" si="72"/>
        <v>30</v>
      </c>
      <c r="CD52" s="689">
        <f t="shared" si="102"/>
        <v>0</v>
      </c>
      <c r="CE52" s="690">
        <f t="shared" si="103"/>
        <v>0</v>
      </c>
      <c r="CF52" s="690">
        <f t="shared" si="104"/>
        <v>1</v>
      </c>
      <c r="CG52" s="690">
        <f t="shared" si="105"/>
        <v>1</v>
      </c>
      <c r="CH52" s="690">
        <f t="shared" si="106"/>
        <v>0</v>
      </c>
      <c r="CI52" s="690">
        <f t="shared" si="107"/>
        <v>1</v>
      </c>
      <c r="CJ52" s="691">
        <f t="shared" si="108"/>
        <v>1</v>
      </c>
      <c r="CK52" s="702">
        <f t="shared" si="46"/>
        <v>13.333333333333334</v>
      </c>
      <c r="CM52" s="42">
        <f t="shared" si="47"/>
        <v>25.2</v>
      </c>
      <c r="CN52" s="43">
        <f t="shared" si="73"/>
        <v>73.800000000000011</v>
      </c>
      <c r="CO52" s="43">
        <f t="shared" si="74"/>
        <v>98</v>
      </c>
      <c r="CP52" s="43">
        <f t="shared" si="75"/>
        <v>125.5</v>
      </c>
      <c r="CQ52" s="43">
        <f t="shared" si="76"/>
        <v>66.900000000000006</v>
      </c>
      <c r="CR52" s="43">
        <f t="shared" si="77"/>
        <v>121.80000000000001</v>
      </c>
      <c r="CS52" s="44">
        <f t="shared" si="78"/>
        <v>183.2</v>
      </c>
      <c r="CU52" s="386">
        <f>SUM(SUMIF($AZ$8:$BF$8, {"NON";"NEUT"}, AZ52:BF52))/config!$AC$16</f>
        <v>4.2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3.4</v>
      </c>
      <c r="DA52" s="43">
        <f>SUM(SUM(F56:G56)*$CY$108, SUM(F163:G163)*$CY$109, SUM(F270:G270)*$CY$110, SUM(F377:G377)*$CY$111, SUM(F484:G484)*$CY$112, SUM(F591:G591)*$CY$113, SUM(F698:G698)*$CY$114)/config!$AC$16</f>
        <v>0.8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25</v>
      </c>
      <c r="DI52" s="32">
        <f t="shared" si="52"/>
        <v>20</v>
      </c>
      <c r="DJ52" s="32">
        <f t="shared" si="53"/>
        <v>0</v>
      </c>
      <c r="DK52" s="32">
        <f t="shared" si="54"/>
        <v>16.666666666666664</v>
      </c>
      <c r="DL52" s="679">
        <f t="shared" si="55"/>
        <v>12.5</v>
      </c>
      <c r="DN52" s="11">
        <f t="shared" si="56"/>
        <v>0</v>
      </c>
      <c r="DO52" s="11">
        <f t="shared" si="57"/>
        <v>0</v>
      </c>
      <c r="DP52" s="11">
        <f t="shared" si="58"/>
        <v>0</v>
      </c>
      <c r="DQ52" s="11">
        <f t="shared" si="59"/>
        <v>0</v>
      </c>
      <c r="DR52" s="11">
        <f t="shared" si="60"/>
        <v>0</v>
      </c>
      <c r="DS52" s="11">
        <f t="shared" si="61"/>
        <v>0</v>
      </c>
      <c r="DT52" s="11">
        <f t="shared" si="62"/>
        <v>1</v>
      </c>
      <c r="DV52" s="709">
        <f t="shared" si="63"/>
        <v>0</v>
      </c>
      <c r="DW52" s="709">
        <f t="shared" si="64"/>
        <v>0</v>
      </c>
      <c r="DX52" s="709">
        <f t="shared" si="65"/>
        <v>1</v>
      </c>
      <c r="DY52" s="709">
        <f t="shared" si="66"/>
        <v>1</v>
      </c>
      <c r="DZ52" s="709">
        <f t="shared" si="67"/>
        <v>0</v>
      </c>
      <c r="EA52" s="709">
        <f t="shared" si="68"/>
        <v>1</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v>
      </c>
      <c r="C53" s="148">
        <v>0</v>
      </c>
      <c r="D53" s="148">
        <v>1</v>
      </c>
      <c r="E53" s="148">
        <v>0</v>
      </c>
      <c r="F53" s="148">
        <v>0</v>
      </c>
      <c r="G53" s="148">
        <v>0</v>
      </c>
      <c r="H53" s="148">
        <v>0</v>
      </c>
      <c r="I53" s="148">
        <v>0</v>
      </c>
      <c r="J53" s="148">
        <v>0</v>
      </c>
      <c r="K53" s="148">
        <v>0</v>
      </c>
      <c r="L53" s="148">
        <v>0</v>
      </c>
      <c r="M53" s="512"/>
      <c r="N53" s="528" t="s">
        <v>89</v>
      </c>
      <c r="O53" s="733">
        <v>0</v>
      </c>
      <c r="P53" s="734">
        <v>0</v>
      </c>
      <c r="Q53" s="734">
        <v>0</v>
      </c>
      <c r="R53" s="734">
        <v>1</v>
      </c>
      <c r="S53" s="734">
        <v>0</v>
      </c>
      <c r="T53" s="734">
        <v>0</v>
      </c>
      <c r="U53" s="734">
        <v>0</v>
      </c>
      <c r="V53" s="734">
        <v>0</v>
      </c>
      <c r="W53" s="734">
        <v>0</v>
      </c>
      <c r="X53" s="734">
        <v>0</v>
      </c>
      <c r="Y53" s="734">
        <v>0</v>
      </c>
      <c r="Z53" s="734">
        <v>0</v>
      </c>
      <c r="AA53" s="734">
        <v>0</v>
      </c>
      <c r="AB53" s="734">
        <v>0</v>
      </c>
      <c r="AC53" s="149">
        <v>24.5</v>
      </c>
      <c r="AD53" s="149" t="s">
        <v>24</v>
      </c>
      <c r="AE53" s="148">
        <v>0</v>
      </c>
      <c r="AF53" s="149">
        <v>0</v>
      </c>
      <c r="AG53" s="148">
        <v>0</v>
      </c>
      <c r="AH53" s="149">
        <v>0</v>
      </c>
      <c r="AI53" s="148">
        <v>0</v>
      </c>
      <c r="AJ53" s="501">
        <v>0</v>
      </c>
      <c r="AP53" s="316">
        <f t="shared" si="42"/>
        <v>2</v>
      </c>
      <c r="AR53" s="34">
        <f t="shared" si="43"/>
        <v>0.43750000000000022</v>
      </c>
      <c r="AS53" s="42">
        <f>SUM(C57,C164,C271,C378,C485,C592,C699)/config!$AC$13</f>
        <v>0</v>
      </c>
      <c r="AT53" s="43">
        <f>SUM(D57:E57,D164:E164,D271:E271,D378:E378,D485:E485,D592:E592,D699:E699)/config!$AC$13</f>
        <v>3.7142857142857144</v>
      </c>
      <c r="AU53" s="43">
        <f>SUM(F57:G57,F164:G164,F271:G271,F378:G378,F485:G485,F592:G592,F699:G699)/config!$AC$13</f>
        <v>0.2857142857142857</v>
      </c>
      <c r="AV53" s="43">
        <f>SUM(H57,H164,H271,H378,H485,H592,H699)/config!$AC$13</f>
        <v>0.14285714285714285</v>
      </c>
      <c r="AW53" s="44">
        <f>SUM(I57:L57,I164:L164,I271:L271,I378:L378,I485:L485,I592:L592,I699:L699)/config!$AC$13</f>
        <v>0</v>
      </c>
      <c r="AY53" s="34">
        <f t="shared" si="44"/>
        <v>0.43750000000000022</v>
      </c>
      <c r="AZ53" s="45">
        <f t="shared" si="79"/>
        <v>2</v>
      </c>
      <c r="BA53" s="46">
        <f t="shared" si="80"/>
        <v>9</v>
      </c>
      <c r="BB53" s="46">
        <f t="shared" si="81"/>
        <v>2</v>
      </c>
      <c r="BC53" s="46">
        <f t="shared" si="82"/>
        <v>1</v>
      </c>
      <c r="BD53" s="46">
        <f t="shared" si="83"/>
        <v>7</v>
      </c>
      <c r="BE53" s="46">
        <f t="shared" si="84"/>
        <v>6</v>
      </c>
      <c r="BF53" s="47">
        <f t="shared" si="85"/>
        <v>2</v>
      </c>
      <c r="BG53" s="23"/>
      <c r="BH53" s="34">
        <f t="shared" si="86"/>
        <v>0.43750000000000022</v>
      </c>
      <c r="BI53" s="42">
        <f t="shared" si="87"/>
        <v>21.3</v>
      </c>
      <c r="BJ53" s="43">
        <f t="shared" si="88"/>
        <v>24.4</v>
      </c>
      <c r="BK53" s="43">
        <f t="shared" si="89"/>
        <v>24.4</v>
      </c>
      <c r="BL53" s="43">
        <f t="shared" si="90"/>
        <v>25.2</v>
      </c>
      <c r="BM53" s="43">
        <f t="shared" si="91"/>
        <v>22.1</v>
      </c>
      <c r="BN53" s="43">
        <f t="shared" si="92"/>
        <v>25.9</v>
      </c>
      <c r="BO53" s="44">
        <f t="shared" si="93"/>
        <v>28.2</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24.5</v>
      </c>
      <c r="CA53" s="327" t="e">
        <f t="shared" si="31"/>
        <v>#N/A</v>
      </c>
      <c r="CB53" s="329">
        <f t="shared" si="72"/>
        <v>30</v>
      </c>
      <c r="CD53" s="689">
        <f t="shared" si="102"/>
        <v>0</v>
      </c>
      <c r="CE53" s="690">
        <f t="shared" si="103"/>
        <v>1</v>
      </c>
      <c r="CF53" s="690">
        <f t="shared" si="104"/>
        <v>0</v>
      </c>
      <c r="CG53" s="690">
        <f t="shared" si="105"/>
        <v>0</v>
      </c>
      <c r="CH53" s="690">
        <f t="shared" si="106"/>
        <v>0</v>
      </c>
      <c r="CI53" s="690">
        <f t="shared" si="107"/>
        <v>0</v>
      </c>
      <c r="CJ53" s="691">
        <f t="shared" si="108"/>
        <v>1</v>
      </c>
      <c r="CK53" s="702">
        <f t="shared" si="46"/>
        <v>6.8965517241379306</v>
      </c>
      <c r="CM53" s="42">
        <f t="shared" si="47"/>
        <v>42.6</v>
      </c>
      <c r="CN53" s="43">
        <f t="shared" si="73"/>
        <v>219.6</v>
      </c>
      <c r="CO53" s="43">
        <f t="shared" si="74"/>
        <v>48.8</v>
      </c>
      <c r="CP53" s="43">
        <f t="shared" si="75"/>
        <v>25.2</v>
      </c>
      <c r="CQ53" s="43">
        <f t="shared" si="76"/>
        <v>154.70000000000002</v>
      </c>
      <c r="CR53" s="43">
        <f t="shared" si="77"/>
        <v>155.39999999999998</v>
      </c>
      <c r="CS53" s="44">
        <f t="shared" si="78"/>
        <v>56.4</v>
      </c>
      <c r="CU53" s="386">
        <f>SUM(SUMIF($AZ$8:$BF$8, {"NON";"NEUT"}, AZ53:BF53))/config!$AC$16</f>
        <v>3.2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3</v>
      </c>
      <c r="DA53" s="43">
        <f>SUM(SUM(F57:G57)*$CY$108, SUM(F164:G164)*$CY$109, SUM(F271:G271)*$CY$110, SUM(F378:G378)*$CY$111, SUM(F485:G485)*$CY$112, SUM(F592:G592)*$CY$113, SUM(F699:G699)*$CY$114)/config!$AC$16</f>
        <v>0</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11.111111111111111</v>
      </c>
      <c r="DH53" s="32">
        <f t="shared" si="51"/>
        <v>0</v>
      </c>
      <c r="DI53" s="32">
        <f t="shared" si="52"/>
        <v>0</v>
      </c>
      <c r="DJ53" s="32">
        <f t="shared" si="53"/>
        <v>0</v>
      </c>
      <c r="DK53" s="32">
        <f t="shared" si="54"/>
        <v>0</v>
      </c>
      <c r="DL53" s="679">
        <f t="shared" si="55"/>
        <v>50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0</v>
      </c>
      <c r="DY53" s="709">
        <f t="shared" si="66"/>
        <v>0</v>
      </c>
      <c r="DZ53" s="709">
        <f t="shared" si="67"/>
        <v>0</v>
      </c>
      <c r="EA53" s="709">
        <f t="shared" si="68"/>
        <v>0</v>
      </c>
      <c r="EB53" s="709">
        <f t="shared" si="69"/>
        <v>1</v>
      </c>
      <c r="ED53" s="710"/>
      <c r="EE53" s="710"/>
      <c r="EF53" s="710"/>
      <c r="EG53" s="710"/>
      <c r="EH53" s="710"/>
      <c r="EI53" s="710"/>
      <c r="EJ53" s="710"/>
      <c r="EL53" s="710"/>
      <c r="EM53" s="710"/>
      <c r="EN53" s="710"/>
      <c r="EO53" s="710"/>
      <c r="EP53" s="710"/>
      <c r="EQ53" s="710"/>
      <c r="ER53" s="710"/>
    </row>
    <row r="54" spans="1:148" ht="15" x14ac:dyDescent="0.25">
      <c r="A54" s="352" t="s">
        <v>90</v>
      </c>
      <c r="B54" s="500">
        <v>9</v>
      </c>
      <c r="C54" s="148">
        <v>0</v>
      </c>
      <c r="D54" s="148">
        <v>8</v>
      </c>
      <c r="E54" s="148">
        <v>0</v>
      </c>
      <c r="F54" s="148">
        <v>1</v>
      </c>
      <c r="G54" s="148">
        <v>0</v>
      </c>
      <c r="H54" s="148">
        <v>0</v>
      </c>
      <c r="I54" s="148">
        <v>0</v>
      </c>
      <c r="J54" s="148">
        <v>0</v>
      </c>
      <c r="K54" s="148">
        <v>0</v>
      </c>
      <c r="L54" s="148">
        <v>0</v>
      </c>
      <c r="M54" s="512"/>
      <c r="N54" s="528" t="s">
        <v>90</v>
      </c>
      <c r="O54" s="733">
        <v>0</v>
      </c>
      <c r="P54" s="734">
        <v>1</v>
      </c>
      <c r="Q54" s="734">
        <v>4</v>
      </c>
      <c r="R54" s="734">
        <v>1</v>
      </c>
      <c r="S54" s="734">
        <v>3</v>
      </c>
      <c r="T54" s="734">
        <v>0</v>
      </c>
      <c r="U54" s="734">
        <v>0</v>
      </c>
      <c r="V54" s="734">
        <v>0</v>
      </c>
      <c r="W54" s="734">
        <v>0</v>
      </c>
      <c r="X54" s="734">
        <v>0</v>
      </c>
      <c r="Y54" s="734">
        <v>0</v>
      </c>
      <c r="Z54" s="734">
        <v>0</v>
      </c>
      <c r="AA54" s="734">
        <v>0</v>
      </c>
      <c r="AB54" s="734">
        <v>0</v>
      </c>
      <c r="AC54" s="149">
        <v>21.3</v>
      </c>
      <c r="AD54" s="149" t="s">
        <v>24</v>
      </c>
      <c r="AE54" s="148">
        <v>0</v>
      </c>
      <c r="AF54" s="149">
        <v>0</v>
      </c>
      <c r="AG54" s="148">
        <v>0</v>
      </c>
      <c r="AH54" s="149">
        <v>0</v>
      </c>
      <c r="AI54" s="148">
        <v>0</v>
      </c>
      <c r="AJ54" s="501">
        <v>0</v>
      </c>
      <c r="AP54" s="316">
        <f t="shared" si="42"/>
        <v>4</v>
      </c>
      <c r="AR54" s="34">
        <f t="shared" si="43"/>
        <v>0.44791666666666691</v>
      </c>
      <c r="AS54" s="42">
        <f>SUM(C58,C165,C272,C379,C486,C593,C700)/config!$AC$13</f>
        <v>0</v>
      </c>
      <c r="AT54" s="43">
        <f>SUM(D58:E58,D165:E165,D272:E272,D379:E379,D486:E486,D593:E593,D700:E700)/config!$AC$13</f>
        <v>6.5714285714285712</v>
      </c>
      <c r="AU54" s="43">
        <f>SUM(F58:G58,F165:G165,F272:G272,F379:G379,F486:G486,F593:G593,F700:G700)/config!$AC$13</f>
        <v>0.5714285714285714</v>
      </c>
      <c r="AV54" s="43">
        <f>SUM(H58,H165,H272,H379,H486,H593,H700)/config!$AC$13</f>
        <v>0</v>
      </c>
      <c r="AW54" s="44">
        <f>SUM(I58:L58,I165:L165,I272:L272,I379:L379,I486:L486,I593:L593,I700:L700)/config!$AC$13</f>
        <v>0</v>
      </c>
      <c r="AY54" s="34">
        <f t="shared" si="44"/>
        <v>0.44791666666666691</v>
      </c>
      <c r="AZ54" s="45">
        <f t="shared" si="79"/>
        <v>3</v>
      </c>
      <c r="BA54" s="46">
        <f t="shared" si="80"/>
        <v>8</v>
      </c>
      <c r="BB54" s="46">
        <f t="shared" si="81"/>
        <v>4</v>
      </c>
      <c r="BC54" s="46">
        <f t="shared" si="82"/>
        <v>6</v>
      </c>
      <c r="BD54" s="46">
        <f t="shared" si="83"/>
        <v>14</v>
      </c>
      <c r="BE54" s="46">
        <f t="shared" si="84"/>
        <v>10</v>
      </c>
      <c r="BF54" s="47">
        <f t="shared" si="85"/>
        <v>5</v>
      </c>
      <c r="BG54" s="23"/>
      <c r="BH54" s="34">
        <f t="shared" si="86"/>
        <v>0.44791666666666691</v>
      </c>
      <c r="BI54" s="42">
        <f t="shared" si="87"/>
        <v>28.2</v>
      </c>
      <c r="BJ54" s="43">
        <f t="shared" si="88"/>
        <v>25.8</v>
      </c>
      <c r="BK54" s="43">
        <f t="shared" si="89"/>
        <v>22.7</v>
      </c>
      <c r="BL54" s="43">
        <f t="shared" si="90"/>
        <v>25.9</v>
      </c>
      <c r="BM54" s="43">
        <f t="shared" si="91"/>
        <v>22.6</v>
      </c>
      <c r="BN54" s="43">
        <f t="shared" si="92"/>
        <v>22.3</v>
      </c>
      <c r="BO54" s="44">
        <f t="shared" si="93"/>
        <v>24</v>
      </c>
      <c r="BP54" s="23"/>
      <c r="BQ54" s="34">
        <f t="shared" si="94"/>
        <v>0.44791666666666691</v>
      </c>
      <c r="BR54" s="42" t="str">
        <f t="shared" si="95"/>
        <v/>
      </c>
      <c r="BS54" s="43" t="str">
        <f t="shared" si="96"/>
        <v/>
      </c>
      <c r="BT54" s="43" t="str">
        <f t="shared" si="97"/>
        <v/>
      </c>
      <c r="BU54" s="43" t="str">
        <f t="shared" si="98"/>
        <v/>
      </c>
      <c r="BV54" s="43">
        <f t="shared" si="99"/>
        <v>28</v>
      </c>
      <c r="BW54" s="43" t="str">
        <f t="shared" si="100"/>
        <v/>
      </c>
      <c r="BX54" s="44" t="str">
        <f t="shared" si="101"/>
        <v/>
      </c>
      <c r="BZ54" s="41">
        <f t="shared" si="45"/>
        <v>24.5</v>
      </c>
      <c r="CA54" s="327">
        <f t="shared" si="31"/>
        <v>28</v>
      </c>
      <c r="CB54" s="329">
        <f t="shared" si="72"/>
        <v>30</v>
      </c>
      <c r="CD54" s="689">
        <f t="shared" si="102"/>
        <v>1</v>
      </c>
      <c r="CE54" s="690">
        <f t="shared" si="103"/>
        <v>2</v>
      </c>
      <c r="CF54" s="690">
        <f t="shared" si="104"/>
        <v>1</v>
      </c>
      <c r="CG54" s="690">
        <f t="shared" si="105"/>
        <v>1</v>
      </c>
      <c r="CH54" s="690">
        <f t="shared" si="106"/>
        <v>0</v>
      </c>
      <c r="CI54" s="690">
        <f t="shared" si="107"/>
        <v>0</v>
      </c>
      <c r="CJ54" s="691">
        <f t="shared" si="108"/>
        <v>0</v>
      </c>
      <c r="CK54" s="702">
        <f t="shared" si="46"/>
        <v>10</v>
      </c>
      <c r="CM54" s="42">
        <f t="shared" si="47"/>
        <v>84.6</v>
      </c>
      <c r="CN54" s="43">
        <f t="shared" si="73"/>
        <v>206.4</v>
      </c>
      <c r="CO54" s="43">
        <f t="shared" si="74"/>
        <v>90.8</v>
      </c>
      <c r="CP54" s="43">
        <f t="shared" si="75"/>
        <v>155.39999999999998</v>
      </c>
      <c r="CQ54" s="43">
        <f t="shared" si="76"/>
        <v>316.40000000000003</v>
      </c>
      <c r="CR54" s="43">
        <f t="shared" si="77"/>
        <v>223</v>
      </c>
      <c r="CS54" s="44">
        <f t="shared" si="78"/>
        <v>120</v>
      </c>
      <c r="CU54" s="386">
        <f>SUM(SUMIF($AZ$8:$BF$8, {"NON";"NEUT"}, AZ54:BF54))/config!$AC$16</f>
        <v>5.2</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4.5999999999999996</v>
      </c>
      <c r="DA54" s="43">
        <f>SUM(SUM(F58:G58)*$CY$108, SUM(F165:G165)*$CY$109, SUM(F272:G272)*$CY$110, SUM(F379:G379)*$CY$111, SUM(F486:G486)*$CY$112, SUM(F593:G593)*$CY$113, SUM(F700:G700)*$CY$114)/config!$AC$16</f>
        <v>0.6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33.333333333333329</v>
      </c>
      <c r="DG54" s="32">
        <f t="shared" si="50"/>
        <v>25</v>
      </c>
      <c r="DH54" s="32">
        <f t="shared" si="51"/>
        <v>25</v>
      </c>
      <c r="DI54" s="32">
        <f t="shared" si="52"/>
        <v>16.666666666666664</v>
      </c>
      <c r="DJ54" s="32">
        <f t="shared" si="53"/>
        <v>0</v>
      </c>
      <c r="DK54" s="32">
        <f t="shared" si="54"/>
        <v>0</v>
      </c>
      <c r="DL54" s="679">
        <f t="shared" si="55"/>
        <v>0</v>
      </c>
      <c r="DN54" s="11">
        <f t="shared" si="56"/>
        <v>0</v>
      </c>
      <c r="DO54" s="11">
        <f t="shared" si="57"/>
        <v>0</v>
      </c>
      <c r="DP54" s="11">
        <f t="shared" si="58"/>
        <v>0</v>
      </c>
      <c r="DQ54" s="11">
        <f t="shared" si="59"/>
        <v>1</v>
      </c>
      <c r="DR54" s="11">
        <f t="shared" si="60"/>
        <v>0</v>
      </c>
      <c r="DS54" s="11">
        <f t="shared" si="61"/>
        <v>0</v>
      </c>
      <c r="DT54" s="11">
        <f t="shared" si="62"/>
        <v>0</v>
      </c>
      <c r="DV54" s="709">
        <f t="shared" si="63"/>
        <v>1</v>
      </c>
      <c r="DW54" s="709">
        <f t="shared" si="64"/>
        <v>2</v>
      </c>
      <c r="DX54" s="709">
        <f t="shared" si="65"/>
        <v>1</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6</v>
      </c>
      <c r="C55" s="148">
        <v>0</v>
      </c>
      <c r="D55" s="148">
        <v>6</v>
      </c>
      <c r="E55" s="148">
        <v>0</v>
      </c>
      <c r="F55" s="148">
        <v>0</v>
      </c>
      <c r="G55" s="148">
        <v>0</v>
      </c>
      <c r="H55" s="148">
        <v>0</v>
      </c>
      <c r="I55" s="148">
        <v>0</v>
      </c>
      <c r="J55" s="148">
        <v>0</v>
      </c>
      <c r="K55" s="148">
        <v>0</v>
      </c>
      <c r="L55" s="148">
        <v>0</v>
      </c>
      <c r="M55" s="512"/>
      <c r="N55" s="528" t="s">
        <v>55</v>
      </c>
      <c r="O55" s="733">
        <v>0</v>
      </c>
      <c r="P55" s="734">
        <v>1</v>
      </c>
      <c r="Q55" s="734">
        <v>3</v>
      </c>
      <c r="R55" s="734">
        <v>1</v>
      </c>
      <c r="S55" s="734">
        <v>1</v>
      </c>
      <c r="T55" s="734">
        <v>0</v>
      </c>
      <c r="U55" s="734">
        <v>0</v>
      </c>
      <c r="V55" s="734">
        <v>0</v>
      </c>
      <c r="W55" s="734">
        <v>0</v>
      </c>
      <c r="X55" s="734">
        <v>0</v>
      </c>
      <c r="Y55" s="734">
        <v>0</v>
      </c>
      <c r="Z55" s="734">
        <v>0</v>
      </c>
      <c r="AA55" s="734">
        <v>0</v>
      </c>
      <c r="AB55" s="734">
        <v>0</v>
      </c>
      <c r="AC55" s="149">
        <v>18.8</v>
      </c>
      <c r="AD55" s="149" t="s">
        <v>24</v>
      </c>
      <c r="AE55" s="148">
        <v>0</v>
      </c>
      <c r="AF55" s="149">
        <v>0</v>
      </c>
      <c r="AG55" s="148">
        <v>0</v>
      </c>
      <c r="AH55" s="149">
        <v>0</v>
      </c>
      <c r="AI55" s="148">
        <v>0</v>
      </c>
      <c r="AJ55" s="501">
        <v>0</v>
      </c>
      <c r="AP55" s="316">
        <f t="shared" si="42"/>
        <v>4</v>
      </c>
      <c r="AR55" s="34">
        <f t="shared" si="43"/>
        <v>0.45833333333333359</v>
      </c>
      <c r="AS55" s="42">
        <f>SUM(C59,C166,C273,C380,C487,C594,C701)/config!$AC$13</f>
        <v>0.14285714285714285</v>
      </c>
      <c r="AT55" s="43">
        <f>SUM(D59:E59,D166:E166,D273:E273,D380:E380,D487:E487,D594:E594,D701:E701)/config!$AC$13</f>
        <v>4.8571428571428568</v>
      </c>
      <c r="AU55" s="43">
        <f>SUM(F59:G59,F166:G166,F273:G273,F380:G380,F487:G487,F594:G594,F701:G701)/config!$AC$13</f>
        <v>0.5714285714285714</v>
      </c>
      <c r="AV55" s="43">
        <f>SUM(H59,H166,H273,H380,H487,H594,H701)/config!$AC$13</f>
        <v>0</v>
      </c>
      <c r="AW55" s="44">
        <f>SUM(I59:L59,I166:L166,I273:L273,I380:L380,I487:L487,I594:L594,I701:L701)/config!$AC$13</f>
        <v>0</v>
      </c>
      <c r="AY55" s="34">
        <f t="shared" si="44"/>
        <v>0.45833333333333359</v>
      </c>
      <c r="AZ55" s="45">
        <f t="shared" si="79"/>
        <v>0</v>
      </c>
      <c r="BA55" s="46">
        <f t="shared" si="80"/>
        <v>7</v>
      </c>
      <c r="BB55" s="46">
        <f t="shared" si="81"/>
        <v>9</v>
      </c>
      <c r="BC55" s="46">
        <f t="shared" si="82"/>
        <v>6</v>
      </c>
      <c r="BD55" s="46">
        <f t="shared" si="83"/>
        <v>6</v>
      </c>
      <c r="BE55" s="46">
        <f t="shared" si="84"/>
        <v>7</v>
      </c>
      <c r="BF55" s="47">
        <f t="shared" si="85"/>
        <v>4</v>
      </c>
      <c r="BG55" s="23"/>
      <c r="BH55" s="34">
        <f t="shared" si="86"/>
        <v>0.45833333333333359</v>
      </c>
      <c r="BI55" s="42" t="str">
        <f t="shared" si="87"/>
        <v/>
      </c>
      <c r="BJ55" s="43">
        <f t="shared" si="88"/>
        <v>23.3</v>
      </c>
      <c r="BK55" s="43">
        <f t="shared" si="89"/>
        <v>15.3</v>
      </c>
      <c r="BL55" s="43">
        <f t="shared" si="90"/>
        <v>23.5</v>
      </c>
      <c r="BM55" s="43">
        <f t="shared" si="91"/>
        <v>22.6</v>
      </c>
      <c r="BN55" s="43">
        <f t="shared" si="92"/>
        <v>24</v>
      </c>
      <c r="BO55" s="44">
        <f t="shared" si="93"/>
        <v>29.1</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22.966666666666669</v>
      </c>
      <c r="CA55" s="327" t="e">
        <f t="shared" si="31"/>
        <v>#N/A</v>
      </c>
      <c r="CB55" s="329">
        <f t="shared" si="72"/>
        <v>30</v>
      </c>
      <c r="CD55" s="689">
        <f t="shared" si="102"/>
        <v>0</v>
      </c>
      <c r="CE55" s="690">
        <f t="shared" si="103"/>
        <v>1</v>
      </c>
      <c r="CF55" s="690">
        <f t="shared" si="104"/>
        <v>0</v>
      </c>
      <c r="CG55" s="690">
        <f t="shared" si="105"/>
        <v>1</v>
      </c>
      <c r="CH55" s="690">
        <f t="shared" si="106"/>
        <v>0</v>
      </c>
      <c r="CI55" s="690">
        <f t="shared" si="107"/>
        <v>0</v>
      </c>
      <c r="CJ55" s="691">
        <f t="shared" si="108"/>
        <v>2</v>
      </c>
      <c r="CK55" s="702">
        <f t="shared" si="46"/>
        <v>10.256410256410255</v>
      </c>
      <c r="CM55" s="42" t="str">
        <f t="shared" si="47"/>
        <v/>
      </c>
      <c r="CN55" s="43">
        <f t="shared" si="73"/>
        <v>163.1</v>
      </c>
      <c r="CO55" s="43">
        <f t="shared" si="74"/>
        <v>137.70000000000002</v>
      </c>
      <c r="CP55" s="43">
        <f t="shared" si="75"/>
        <v>141</v>
      </c>
      <c r="CQ55" s="43">
        <f t="shared" si="76"/>
        <v>135.60000000000002</v>
      </c>
      <c r="CR55" s="43">
        <f t="shared" si="77"/>
        <v>168</v>
      </c>
      <c r="CS55" s="44">
        <f t="shared" si="78"/>
        <v>116.4</v>
      </c>
      <c r="CU55" s="386">
        <f>SUM(SUMIF($AZ$8:$BF$8, {"NON";"NEUT"}, AZ55:BF55))/config!$AC$16</f>
        <v>5.2</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4.5999999999999996</v>
      </c>
      <c r="DA55" s="43">
        <f>SUM(SUM(F59:G59)*$CY$108, SUM(F166:G166)*$CY$109, SUM(F273:G273)*$CY$110, SUM(F380:G380)*$CY$111, SUM(F487:G487)*$CY$112, SUM(F594:G594)*$CY$113, SUM(F701:G701)*$CY$114)/config!$AC$16</f>
        <v>0.4</v>
      </c>
      <c r="DB55" s="43">
        <f>SUM(H59*$CY$108, H166*$CY$109, H273*$CY$110, H380*$CY$111, H487*$CY$112, H594*$CY$113, H701*$CY$114)/config!$AC$16</f>
        <v>0</v>
      </c>
      <c r="DC55" s="44">
        <f>SUM(SUM(I59:L59)*$CY$108, SUM(I166:L166)*$CY$109, SUM(I273:L273)*$CY$110, SUM(I380:L380)*$CY$111, SUM(I487:L487)*$CY$112, SUM(I594:L594)*$CY$113, SUM(I701:L701)*$CY$114)/config!$AC$16</f>
        <v>0</v>
      </c>
      <c r="DF55" s="386" t="str">
        <f t="shared" si="49"/>
        <v/>
      </c>
      <c r="DG55" s="32">
        <f t="shared" si="50"/>
        <v>14.285714285714285</v>
      </c>
      <c r="DH55" s="32">
        <f t="shared" si="51"/>
        <v>0</v>
      </c>
      <c r="DI55" s="32">
        <f t="shared" si="52"/>
        <v>16.666666666666664</v>
      </c>
      <c r="DJ55" s="32">
        <f t="shared" si="53"/>
        <v>0</v>
      </c>
      <c r="DK55" s="32">
        <f t="shared" si="54"/>
        <v>0</v>
      </c>
      <c r="DL55" s="679">
        <f t="shared" si="55"/>
        <v>50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1</v>
      </c>
      <c r="DX55" s="709">
        <f t="shared" si="65"/>
        <v>0</v>
      </c>
      <c r="DY55" s="709">
        <f t="shared" si="66"/>
        <v>1</v>
      </c>
      <c r="DZ55" s="709">
        <f t="shared" si="67"/>
        <v>0</v>
      </c>
      <c r="EA55" s="709">
        <f t="shared" si="68"/>
        <v>0</v>
      </c>
      <c r="EB55" s="709">
        <f t="shared" si="69"/>
        <v>2</v>
      </c>
      <c r="ED55" s="710"/>
      <c r="EE55" s="710"/>
      <c r="EF55" s="710"/>
      <c r="EG55" s="710"/>
      <c r="EH55" s="710"/>
      <c r="EI55" s="710"/>
      <c r="EJ55" s="710"/>
      <c r="EL55" s="710"/>
      <c r="EM55" s="710"/>
      <c r="EN55" s="710"/>
      <c r="EO55" s="710"/>
      <c r="EP55" s="710"/>
      <c r="EQ55" s="710"/>
      <c r="ER55" s="710"/>
    </row>
    <row r="56" spans="1:148" ht="15" x14ac:dyDescent="0.25">
      <c r="A56" s="352" t="s">
        <v>91</v>
      </c>
      <c r="B56" s="500">
        <v>1</v>
      </c>
      <c r="C56" s="148">
        <v>0</v>
      </c>
      <c r="D56" s="148">
        <v>0</v>
      </c>
      <c r="E56" s="148">
        <v>0</v>
      </c>
      <c r="F56" s="148">
        <v>1</v>
      </c>
      <c r="G56" s="148">
        <v>0</v>
      </c>
      <c r="H56" s="148">
        <v>0</v>
      </c>
      <c r="I56" s="148">
        <v>0</v>
      </c>
      <c r="J56" s="148">
        <v>0</v>
      </c>
      <c r="K56" s="148">
        <v>0</v>
      </c>
      <c r="L56" s="148">
        <v>0</v>
      </c>
      <c r="M56" s="512"/>
      <c r="N56" s="528" t="s">
        <v>91</v>
      </c>
      <c r="O56" s="733">
        <v>0</v>
      </c>
      <c r="P56" s="734">
        <v>0</v>
      </c>
      <c r="Q56" s="734">
        <v>0</v>
      </c>
      <c r="R56" s="734">
        <v>0</v>
      </c>
      <c r="S56" s="734">
        <v>1</v>
      </c>
      <c r="T56" s="734">
        <v>0</v>
      </c>
      <c r="U56" s="734">
        <v>0</v>
      </c>
      <c r="V56" s="734">
        <v>0</v>
      </c>
      <c r="W56" s="734">
        <v>0</v>
      </c>
      <c r="X56" s="734">
        <v>0</v>
      </c>
      <c r="Y56" s="734">
        <v>0</v>
      </c>
      <c r="Z56" s="734">
        <v>0</v>
      </c>
      <c r="AA56" s="734">
        <v>0</v>
      </c>
      <c r="AB56" s="734">
        <v>0</v>
      </c>
      <c r="AC56" s="149">
        <v>25.2</v>
      </c>
      <c r="AD56" s="149" t="s">
        <v>24</v>
      </c>
      <c r="AE56" s="148">
        <v>0</v>
      </c>
      <c r="AF56" s="149">
        <v>0</v>
      </c>
      <c r="AG56" s="148">
        <v>0</v>
      </c>
      <c r="AH56" s="149">
        <v>0</v>
      </c>
      <c r="AI56" s="148">
        <v>0</v>
      </c>
      <c r="AJ56" s="501">
        <v>0</v>
      </c>
      <c r="AP56" s="316">
        <f t="shared" si="42"/>
        <v>5</v>
      </c>
      <c r="AR56" s="34">
        <f t="shared" si="43"/>
        <v>0.46875000000000028</v>
      </c>
      <c r="AS56" s="42">
        <f>SUM(C60,C167,C274,C381,C488,C595,C702)/config!$AC$13</f>
        <v>0.14285714285714285</v>
      </c>
      <c r="AT56" s="43">
        <f>SUM(D60:E60,D167:E167,D274:E274,D381:E381,D488:E488,D595:E595,D702:E702)/config!$AC$13</f>
        <v>5</v>
      </c>
      <c r="AU56" s="43">
        <f>SUM(F60:G60,F167:G167,F274:G274,F381:G381,F488:G488,F595:G595,F702:G702)/config!$AC$13</f>
        <v>0.7142857142857143</v>
      </c>
      <c r="AV56" s="43">
        <f>SUM(H60,H167,H274,H381,H488,H595,H702)/config!$AC$13</f>
        <v>0</v>
      </c>
      <c r="AW56" s="44">
        <f>SUM(I60:L60,I167:L167,I274:L274,I381:L381,I488:L488,I595:L595,I702:L702)/config!$AC$13</f>
        <v>0</v>
      </c>
      <c r="AY56" s="34">
        <f t="shared" si="44"/>
        <v>0.46875000000000028</v>
      </c>
      <c r="AZ56" s="45">
        <f t="shared" si="79"/>
        <v>5</v>
      </c>
      <c r="BA56" s="46">
        <f t="shared" si="80"/>
        <v>3</v>
      </c>
      <c r="BB56" s="46">
        <f t="shared" si="81"/>
        <v>7</v>
      </c>
      <c r="BC56" s="46">
        <f t="shared" si="82"/>
        <v>4</v>
      </c>
      <c r="BD56" s="46">
        <f t="shared" si="83"/>
        <v>9</v>
      </c>
      <c r="BE56" s="46">
        <f t="shared" si="84"/>
        <v>4</v>
      </c>
      <c r="BF56" s="47">
        <f t="shared" si="85"/>
        <v>9</v>
      </c>
      <c r="BG56" s="23"/>
      <c r="BH56" s="34">
        <f t="shared" si="86"/>
        <v>0.46875000000000028</v>
      </c>
      <c r="BI56" s="42">
        <f t="shared" si="87"/>
        <v>22.8</v>
      </c>
      <c r="BJ56" s="43">
        <f t="shared" si="88"/>
        <v>23.6</v>
      </c>
      <c r="BK56" s="43">
        <f t="shared" si="89"/>
        <v>22.6</v>
      </c>
      <c r="BL56" s="43">
        <f t="shared" si="90"/>
        <v>19.8</v>
      </c>
      <c r="BM56" s="43">
        <f t="shared" si="91"/>
        <v>24.6</v>
      </c>
      <c r="BN56" s="43">
        <f t="shared" si="92"/>
        <v>18.2</v>
      </c>
      <c r="BO56" s="44">
        <f t="shared" si="93"/>
        <v>20.8</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21.771428571428572</v>
      </c>
      <c r="CA56" s="327" t="e">
        <f t="shared" si="31"/>
        <v>#N/A</v>
      </c>
      <c r="CB56" s="329">
        <f t="shared" si="72"/>
        <v>30</v>
      </c>
      <c r="CD56" s="689">
        <f t="shared" si="102"/>
        <v>0</v>
      </c>
      <c r="CE56" s="690">
        <f t="shared" si="103"/>
        <v>0</v>
      </c>
      <c r="CF56" s="690">
        <f t="shared" si="104"/>
        <v>1</v>
      </c>
      <c r="CG56" s="690">
        <f t="shared" si="105"/>
        <v>0</v>
      </c>
      <c r="CH56" s="690">
        <f t="shared" si="106"/>
        <v>0</v>
      </c>
      <c r="CI56" s="690">
        <f t="shared" si="107"/>
        <v>0</v>
      </c>
      <c r="CJ56" s="691">
        <f t="shared" si="108"/>
        <v>0</v>
      </c>
      <c r="CK56" s="702">
        <f t="shared" si="46"/>
        <v>2.4390243902439024</v>
      </c>
      <c r="CM56" s="42">
        <f t="shared" si="47"/>
        <v>114</v>
      </c>
      <c r="CN56" s="43">
        <f t="shared" si="73"/>
        <v>70.800000000000011</v>
      </c>
      <c r="CO56" s="43">
        <f t="shared" si="74"/>
        <v>158.20000000000002</v>
      </c>
      <c r="CP56" s="43">
        <f t="shared" si="75"/>
        <v>79.2</v>
      </c>
      <c r="CQ56" s="43">
        <f t="shared" si="76"/>
        <v>221.4</v>
      </c>
      <c r="CR56" s="43">
        <f t="shared" si="77"/>
        <v>72.8</v>
      </c>
      <c r="CS56" s="44">
        <f t="shared" si="78"/>
        <v>187.20000000000002</v>
      </c>
      <c r="CU56" s="386">
        <f>SUM(SUMIF($AZ$8:$BF$8, {"NON";"NEUT"}, AZ56:BF56))/config!$AC$16</f>
        <v>5.6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4.4000000000000004</v>
      </c>
      <c r="DA56" s="43">
        <f>SUM(SUM(F60:G60)*$CY$108, SUM(F167:G167)*$CY$109, SUM(F274:G274)*$CY$110, SUM(F381:G381)*$CY$111, SUM(F488:G488)*$CY$112, SUM(F595:G595)*$CY$113, SUM(F702:G702)*$CY$114)/config!$AC$16</f>
        <v>1</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14.285714285714285</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v>
      </c>
      <c r="C57" s="148">
        <v>0</v>
      </c>
      <c r="D57" s="148">
        <v>2</v>
      </c>
      <c r="E57" s="148">
        <v>0</v>
      </c>
      <c r="F57" s="148">
        <v>0</v>
      </c>
      <c r="G57" s="148">
        <v>0</v>
      </c>
      <c r="H57" s="148">
        <v>0</v>
      </c>
      <c r="I57" s="148">
        <v>0</v>
      </c>
      <c r="J57" s="148">
        <v>0</v>
      </c>
      <c r="K57" s="148">
        <v>0</v>
      </c>
      <c r="L57" s="148">
        <v>0</v>
      </c>
      <c r="M57" s="512"/>
      <c r="N57" s="528" t="s">
        <v>92</v>
      </c>
      <c r="O57" s="733">
        <v>0</v>
      </c>
      <c r="P57" s="734">
        <v>0</v>
      </c>
      <c r="Q57" s="734">
        <v>1</v>
      </c>
      <c r="R57" s="734">
        <v>1</v>
      </c>
      <c r="S57" s="734">
        <v>0</v>
      </c>
      <c r="T57" s="734">
        <v>0</v>
      </c>
      <c r="U57" s="734">
        <v>0</v>
      </c>
      <c r="V57" s="734">
        <v>0</v>
      </c>
      <c r="W57" s="734">
        <v>0</v>
      </c>
      <c r="X57" s="734">
        <v>0</v>
      </c>
      <c r="Y57" s="734">
        <v>0</v>
      </c>
      <c r="Z57" s="734">
        <v>0</v>
      </c>
      <c r="AA57" s="734">
        <v>0</v>
      </c>
      <c r="AB57" s="734">
        <v>0</v>
      </c>
      <c r="AC57" s="149">
        <v>21.3</v>
      </c>
      <c r="AD57" s="149" t="s">
        <v>24</v>
      </c>
      <c r="AE57" s="148">
        <v>0</v>
      </c>
      <c r="AF57" s="149">
        <v>0</v>
      </c>
      <c r="AG57" s="148">
        <v>0</v>
      </c>
      <c r="AH57" s="149">
        <v>0</v>
      </c>
      <c r="AI57" s="148">
        <v>0</v>
      </c>
      <c r="AJ57" s="501">
        <v>0</v>
      </c>
      <c r="AP57" s="316">
        <f t="shared" si="42"/>
        <v>1</v>
      </c>
      <c r="AR57" s="34">
        <f t="shared" si="43"/>
        <v>0.47916666666666696</v>
      </c>
      <c r="AS57" s="42">
        <f>SUM(C61,C168,C275,C382,C489,C596,C703)/config!$AC$13</f>
        <v>0.42857142857142855</v>
      </c>
      <c r="AT57" s="43">
        <f>SUM(D61:E61,D168:E168,D275:E275,D382:E382,D489:E489,D596:E596,D703:E703)/config!$AC$13</f>
        <v>4.4285714285714288</v>
      </c>
      <c r="AU57" s="43">
        <f>SUM(F61:G61,F168:G168,F275:G275,F382:G382,F489:G489,F596:G596,F703:G703)/config!$AC$13</f>
        <v>0.14285714285714285</v>
      </c>
      <c r="AV57" s="43">
        <f>SUM(H61,H168,H275,H382,H489,H596,H703)/config!$AC$13</f>
        <v>0</v>
      </c>
      <c r="AW57" s="44">
        <f>SUM(I61:L61,I168:L168,I275:L275,I382:L382,I489:L489,I596:L596,I703:L703)/config!$AC$13</f>
        <v>0</v>
      </c>
      <c r="AY57" s="34">
        <f t="shared" si="44"/>
        <v>0.47916666666666696</v>
      </c>
      <c r="AZ57" s="45">
        <f t="shared" si="79"/>
        <v>3</v>
      </c>
      <c r="BA57" s="46">
        <f t="shared" si="80"/>
        <v>2</v>
      </c>
      <c r="BB57" s="46">
        <f t="shared" si="81"/>
        <v>7</v>
      </c>
      <c r="BC57" s="46">
        <f t="shared" si="82"/>
        <v>5</v>
      </c>
      <c r="BD57" s="46">
        <f t="shared" si="83"/>
        <v>2</v>
      </c>
      <c r="BE57" s="46">
        <f t="shared" si="84"/>
        <v>8</v>
      </c>
      <c r="BF57" s="47">
        <f t="shared" si="85"/>
        <v>8</v>
      </c>
      <c r="BG57" s="23"/>
      <c r="BH57" s="34">
        <f t="shared" si="86"/>
        <v>0.47916666666666696</v>
      </c>
      <c r="BI57" s="42">
        <f t="shared" si="87"/>
        <v>20.5</v>
      </c>
      <c r="BJ57" s="43">
        <f t="shared" si="88"/>
        <v>18.2</v>
      </c>
      <c r="BK57" s="43">
        <f t="shared" si="89"/>
        <v>23.3</v>
      </c>
      <c r="BL57" s="43">
        <f t="shared" si="90"/>
        <v>22</v>
      </c>
      <c r="BM57" s="43">
        <f t="shared" si="91"/>
        <v>25.6</v>
      </c>
      <c r="BN57" s="43">
        <f t="shared" si="92"/>
        <v>19.899999999999999</v>
      </c>
      <c r="BO57" s="44">
        <f t="shared" si="93"/>
        <v>24.1</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21.942857142857143</v>
      </c>
      <c r="CA57" s="327" t="e">
        <f t="shared" si="31"/>
        <v>#N/A</v>
      </c>
      <c r="CB57" s="329">
        <f t="shared" si="72"/>
        <v>30</v>
      </c>
      <c r="CD57" s="689">
        <f t="shared" si="102"/>
        <v>0</v>
      </c>
      <c r="CE57" s="690">
        <f t="shared" si="103"/>
        <v>0</v>
      </c>
      <c r="CF57" s="690">
        <f t="shared" si="104"/>
        <v>0</v>
      </c>
      <c r="CG57" s="690">
        <f t="shared" si="105"/>
        <v>0</v>
      </c>
      <c r="CH57" s="690">
        <f t="shared" si="106"/>
        <v>0</v>
      </c>
      <c r="CI57" s="690">
        <f t="shared" si="107"/>
        <v>0</v>
      </c>
      <c r="CJ57" s="691">
        <f t="shared" si="108"/>
        <v>1</v>
      </c>
      <c r="CK57" s="702">
        <f t="shared" si="46"/>
        <v>2.8571428571428572</v>
      </c>
      <c r="CM57" s="42">
        <f t="shared" si="47"/>
        <v>61.5</v>
      </c>
      <c r="CN57" s="43">
        <f t="shared" si="73"/>
        <v>36.4</v>
      </c>
      <c r="CO57" s="43">
        <f t="shared" si="74"/>
        <v>163.1</v>
      </c>
      <c r="CP57" s="43">
        <f t="shared" si="75"/>
        <v>110</v>
      </c>
      <c r="CQ57" s="43">
        <f t="shared" si="76"/>
        <v>51.2</v>
      </c>
      <c r="CR57" s="43">
        <f t="shared" si="77"/>
        <v>159.19999999999999</v>
      </c>
      <c r="CS57" s="44">
        <f t="shared" si="78"/>
        <v>192.8</v>
      </c>
      <c r="CU57" s="386">
        <f>SUM(SUMIF($AZ$8:$BF$8, {"NON";"NEUT"}, AZ57:BF57))/config!$AC$16</f>
        <v>5</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4.4000000000000004</v>
      </c>
      <c r="DA57" s="43">
        <f>SUM(SUM(F61:G61)*$CY$108, SUM(F168:G168)*$CY$109, SUM(F275:G275)*$CY$110, SUM(F382:G382)*$CY$111, SUM(F489:G489)*$CY$112, SUM(F596:G596)*$CY$113, SUM(F703:G703)*$CY$114)/config!$AC$16</f>
        <v>0.2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12.5</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3</v>
      </c>
      <c r="C58" s="148">
        <v>0</v>
      </c>
      <c r="D58" s="148">
        <v>2</v>
      </c>
      <c r="E58" s="148">
        <v>0</v>
      </c>
      <c r="F58" s="148">
        <v>1</v>
      </c>
      <c r="G58" s="148">
        <v>0</v>
      </c>
      <c r="H58" s="148">
        <v>0</v>
      </c>
      <c r="I58" s="148">
        <v>0</v>
      </c>
      <c r="J58" s="148">
        <v>0</v>
      </c>
      <c r="K58" s="148">
        <v>0</v>
      </c>
      <c r="L58" s="148">
        <v>0</v>
      </c>
      <c r="M58" s="512"/>
      <c r="N58" s="528" t="s">
        <v>93</v>
      </c>
      <c r="O58" s="733">
        <v>0</v>
      </c>
      <c r="P58" s="734">
        <v>0</v>
      </c>
      <c r="Q58" s="734">
        <v>0</v>
      </c>
      <c r="R58" s="734">
        <v>1</v>
      </c>
      <c r="S58" s="734">
        <v>1</v>
      </c>
      <c r="T58" s="734">
        <v>1</v>
      </c>
      <c r="U58" s="734">
        <v>0</v>
      </c>
      <c r="V58" s="734">
        <v>0</v>
      </c>
      <c r="W58" s="734">
        <v>0</v>
      </c>
      <c r="X58" s="734">
        <v>0</v>
      </c>
      <c r="Y58" s="734">
        <v>0</v>
      </c>
      <c r="Z58" s="734">
        <v>0</v>
      </c>
      <c r="AA58" s="734">
        <v>0</v>
      </c>
      <c r="AB58" s="734">
        <v>0</v>
      </c>
      <c r="AC58" s="149">
        <v>28.2</v>
      </c>
      <c r="AD58" s="149" t="s">
        <v>24</v>
      </c>
      <c r="AE58" s="148">
        <v>1</v>
      </c>
      <c r="AF58" s="149">
        <v>33.333333333333329</v>
      </c>
      <c r="AG58" s="148">
        <v>0</v>
      </c>
      <c r="AH58" s="149">
        <v>0</v>
      </c>
      <c r="AI58" s="148">
        <v>0</v>
      </c>
      <c r="AJ58" s="501">
        <v>0</v>
      </c>
      <c r="AP58" s="316">
        <f t="shared" si="42"/>
        <v>10</v>
      </c>
      <c r="AR58" s="34">
        <f t="shared" si="43"/>
        <v>0.48958333333333365</v>
      </c>
      <c r="AS58" s="42">
        <f>SUM(C62,C169,C276,C383,C490,C597,C704)/config!$AC$13</f>
        <v>0</v>
      </c>
      <c r="AT58" s="43">
        <f>SUM(D62:E62,D169:E169,D276:E276,D383:E383,D490:E490,D597:E597,D704:E704)/config!$AC$13</f>
        <v>5</v>
      </c>
      <c r="AU58" s="43">
        <f>SUM(F62:G62,F169:G169,F276:G276,F383:G383,F490:G490,F597:G597,F704:G704)/config!$AC$13</f>
        <v>1.4285714285714286</v>
      </c>
      <c r="AV58" s="43">
        <f>SUM(H62,H169,H276,H383,H490,H597,H704)/config!$AC$13</f>
        <v>0</v>
      </c>
      <c r="AW58" s="44">
        <f>SUM(I62:L62,I169:L169,I276:L276,I383:L383,I490:L490,I597:L597,I704:L704)/config!$AC$13</f>
        <v>0</v>
      </c>
      <c r="AY58" s="34">
        <f t="shared" si="44"/>
        <v>0.48958333333333365</v>
      </c>
      <c r="AZ58" s="45">
        <f t="shared" si="79"/>
        <v>5</v>
      </c>
      <c r="BA58" s="46">
        <f t="shared" si="80"/>
        <v>5</v>
      </c>
      <c r="BB58" s="46">
        <f t="shared" si="81"/>
        <v>10</v>
      </c>
      <c r="BC58" s="46">
        <f t="shared" si="82"/>
        <v>5</v>
      </c>
      <c r="BD58" s="46">
        <f t="shared" si="83"/>
        <v>6</v>
      </c>
      <c r="BE58" s="46">
        <f t="shared" si="84"/>
        <v>6</v>
      </c>
      <c r="BF58" s="47">
        <f t="shared" si="85"/>
        <v>8</v>
      </c>
      <c r="BG58" s="23"/>
      <c r="BH58" s="34">
        <f t="shared" si="86"/>
        <v>0.48958333333333365</v>
      </c>
      <c r="BI58" s="42">
        <f t="shared" si="87"/>
        <v>23.2</v>
      </c>
      <c r="BJ58" s="43">
        <f t="shared" si="88"/>
        <v>25.1</v>
      </c>
      <c r="BK58" s="43">
        <f t="shared" si="89"/>
        <v>23.3</v>
      </c>
      <c r="BL58" s="43">
        <f t="shared" si="90"/>
        <v>26.2</v>
      </c>
      <c r="BM58" s="43">
        <f t="shared" si="91"/>
        <v>24.2</v>
      </c>
      <c r="BN58" s="43">
        <f t="shared" si="92"/>
        <v>24.2</v>
      </c>
      <c r="BO58" s="44">
        <f t="shared" si="93"/>
        <v>23</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24.171428571428571</v>
      </c>
      <c r="CA58" s="327" t="e">
        <f t="shared" si="31"/>
        <v>#N/A</v>
      </c>
      <c r="CB58" s="329">
        <f t="shared" si="72"/>
        <v>30</v>
      </c>
      <c r="CD58" s="689">
        <f t="shared" si="102"/>
        <v>0</v>
      </c>
      <c r="CE58" s="690">
        <f t="shared" si="103"/>
        <v>1</v>
      </c>
      <c r="CF58" s="690">
        <f t="shared" si="104"/>
        <v>1</v>
      </c>
      <c r="CG58" s="690">
        <f t="shared" si="105"/>
        <v>1</v>
      </c>
      <c r="CH58" s="690">
        <f t="shared" si="106"/>
        <v>0</v>
      </c>
      <c r="CI58" s="690">
        <f t="shared" si="107"/>
        <v>0</v>
      </c>
      <c r="CJ58" s="691">
        <f t="shared" si="108"/>
        <v>0</v>
      </c>
      <c r="CK58" s="702">
        <f t="shared" si="46"/>
        <v>6.666666666666667</v>
      </c>
      <c r="CM58" s="42">
        <f t="shared" si="47"/>
        <v>116</v>
      </c>
      <c r="CN58" s="43">
        <f t="shared" si="73"/>
        <v>125.5</v>
      </c>
      <c r="CO58" s="43">
        <f t="shared" si="74"/>
        <v>233</v>
      </c>
      <c r="CP58" s="43">
        <f t="shared" si="75"/>
        <v>131</v>
      </c>
      <c r="CQ58" s="43">
        <f t="shared" si="76"/>
        <v>145.19999999999999</v>
      </c>
      <c r="CR58" s="43">
        <f t="shared" si="77"/>
        <v>145.19999999999999</v>
      </c>
      <c r="CS58" s="44">
        <f t="shared" si="78"/>
        <v>184</v>
      </c>
      <c r="CU58" s="386">
        <f>SUM(SUMIF($AZ$8:$BF$8, {"NON";"NEUT"}, AZ58:BF58))/config!$AC$16</f>
        <v>6.6</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4.8</v>
      </c>
      <c r="DA58" s="43">
        <f>SUM(SUM(F62:G62)*$CY$108, SUM(F169:G169)*$CY$109, SUM(F276:G276)*$CY$110, SUM(F383:G383)*$CY$111, SUM(F490:G490)*$CY$112, SUM(F597:G597)*$CY$113, SUM(F704:G704)*$CY$114)/config!$AC$16</f>
        <v>1.8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20</v>
      </c>
      <c r="DH58" s="32">
        <f t="shared" si="51"/>
        <v>10</v>
      </c>
      <c r="DI58" s="32">
        <f t="shared" si="52"/>
        <v>20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1</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0</v>
      </c>
      <c r="C59" s="148">
        <v>0</v>
      </c>
      <c r="D59" s="148">
        <v>0</v>
      </c>
      <c r="E59" s="148">
        <v>0</v>
      </c>
      <c r="F59" s="148">
        <v>0</v>
      </c>
      <c r="G59" s="148">
        <v>0</v>
      </c>
      <c r="H59" s="148">
        <v>0</v>
      </c>
      <c r="I59" s="148">
        <v>0</v>
      </c>
      <c r="J59" s="148">
        <v>0</v>
      </c>
      <c r="K59" s="148">
        <v>0</v>
      </c>
      <c r="L59" s="148">
        <v>0</v>
      </c>
      <c r="M59" s="512"/>
      <c r="N59" s="528" t="s">
        <v>57</v>
      </c>
      <c r="O59" s="733">
        <v>0</v>
      </c>
      <c r="P59" s="734">
        <v>0</v>
      </c>
      <c r="Q59" s="734">
        <v>0</v>
      </c>
      <c r="R59" s="734">
        <v>0</v>
      </c>
      <c r="S59" s="734">
        <v>0</v>
      </c>
      <c r="T59" s="734">
        <v>0</v>
      </c>
      <c r="U59" s="734">
        <v>0</v>
      </c>
      <c r="V59" s="734">
        <v>0</v>
      </c>
      <c r="W59" s="734">
        <v>0</v>
      </c>
      <c r="X59" s="734">
        <v>0</v>
      </c>
      <c r="Y59" s="734">
        <v>0</v>
      </c>
      <c r="Z59" s="734">
        <v>0</v>
      </c>
      <c r="AA59" s="734">
        <v>0</v>
      </c>
      <c r="AB59" s="734">
        <v>0</v>
      </c>
      <c r="AC59" s="149" t="s">
        <v>24</v>
      </c>
      <c r="AD59" s="149" t="s">
        <v>24</v>
      </c>
      <c r="AE59" s="148">
        <v>0</v>
      </c>
      <c r="AF59" s="149">
        <v>0</v>
      </c>
      <c r="AG59" s="148">
        <v>0</v>
      </c>
      <c r="AH59" s="149">
        <v>0</v>
      </c>
      <c r="AI59" s="148">
        <v>0</v>
      </c>
      <c r="AJ59" s="501">
        <v>0</v>
      </c>
      <c r="AP59" s="316">
        <f t="shared" si="42"/>
        <v>4</v>
      </c>
      <c r="AR59" s="34">
        <f t="shared" si="43"/>
        <v>0.50000000000000033</v>
      </c>
      <c r="AS59" s="42">
        <f>SUM(C63,C170,C277,C384,C491,C598,C705)/config!$AC$13</f>
        <v>0.5714285714285714</v>
      </c>
      <c r="AT59" s="43">
        <f>SUM(D63:E63,D170:E170,D277:E277,D384:E384,D491:E491,D598:E598,D705:E705)/config!$AC$13</f>
        <v>5.2857142857142856</v>
      </c>
      <c r="AU59" s="43">
        <f>SUM(F63:G63,F170:G170,F277:G277,F384:G384,F491:G491,F598:G598,F705:G705)/config!$AC$13</f>
        <v>0.5714285714285714</v>
      </c>
      <c r="AV59" s="43">
        <f>SUM(H63,H170,H277,H384,H491,H598,H705)/config!$AC$13</f>
        <v>0</v>
      </c>
      <c r="AW59" s="44">
        <f>SUM(I63:L63,I170:L170,I277:L277,I384:L384,I491:L491,I598:L598,I705:L705)/config!$AC$13</f>
        <v>0</v>
      </c>
      <c r="AY59" s="34">
        <f t="shared" si="44"/>
        <v>0.50000000000000033</v>
      </c>
      <c r="AZ59" s="45">
        <f t="shared" si="79"/>
        <v>6</v>
      </c>
      <c r="BA59" s="46">
        <f t="shared" si="80"/>
        <v>9</v>
      </c>
      <c r="BB59" s="46">
        <f t="shared" si="81"/>
        <v>8</v>
      </c>
      <c r="BC59" s="46">
        <f t="shared" si="82"/>
        <v>5</v>
      </c>
      <c r="BD59" s="46">
        <f t="shared" si="83"/>
        <v>5</v>
      </c>
      <c r="BE59" s="46">
        <f t="shared" si="84"/>
        <v>6</v>
      </c>
      <c r="BF59" s="47">
        <f t="shared" si="85"/>
        <v>6</v>
      </c>
      <c r="BG59" s="23"/>
      <c r="BH59" s="34">
        <f t="shared" si="86"/>
        <v>0.50000000000000033</v>
      </c>
      <c r="BI59" s="42">
        <f t="shared" si="87"/>
        <v>24.7</v>
      </c>
      <c r="BJ59" s="43">
        <f t="shared" si="88"/>
        <v>27.1</v>
      </c>
      <c r="BK59" s="43">
        <f t="shared" si="89"/>
        <v>21.3</v>
      </c>
      <c r="BL59" s="43">
        <f t="shared" si="90"/>
        <v>25.6</v>
      </c>
      <c r="BM59" s="43">
        <f t="shared" si="91"/>
        <v>29.2</v>
      </c>
      <c r="BN59" s="43">
        <f t="shared" si="92"/>
        <v>20.6</v>
      </c>
      <c r="BO59" s="44">
        <f t="shared" si="93"/>
        <v>26.3</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24.971428571428572</v>
      </c>
      <c r="CA59" s="327" t="e">
        <f t="shared" si="31"/>
        <v>#N/A</v>
      </c>
      <c r="CB59" s="329">
        <f t="shared" si="72"/>
        <v>30</v>
      </c>
      <c r="CD59" s="689">
        <f t="shared" si="102"/>
        <v>0</v>
      </c>
      <c r="CE59" s="690">
        <f t="shared" si="103"/>
        <v>1</v>
      </c>
      <c r="CF59" s="690">
        <f t="shared" si="104"/>
        <v>0</v>
      </c>
      <c r="CG59" s="690">
        <f t="shared" si="105"/>
        <v>1</v>
      </c>
      <c r="CH59" s="690">
        <f t="shared" si="106"/>
        <v>3</v>
      </c>
      <c r="CI59" s="690">
        <f t="shared" si="107"/>
        <v>0</v>
      </c>
      <c r="CJ59" s="691">
        <f t="shared" si="108"/>
        <v>2</v>
      </c>
      <c r="CK59" s="702">
        <f t="shared" si="46"/>
        <v>15.555555555555555</v>
      </c>
      <c r="CM59" s="42">
        <f t="shared" si="47"/>
        <v>148.19999999999999</v>
      </c>
      <c r="CN59" s="43">
        <f t="shared" si="73"/>
        <v>243.9</v>
      </c>
      <c r="CO59" s="43">
        <f t="shared" si="74"/>
        <v>170.4</v>
      </c>
      <c r="CP59" s="43">
        <f t="shared" si="75"/>
        <v>128</v>
      </c>
      <c r="CQ59" s="43">
        <f t="shared" si="76"/>
        <v>146</v>
      </c>
      <c r="CR59" s="43">
        <f t="shared" si="77"/>
        <v>123.60000000000001</v>
      </c>
      <c r="CS59" s="44">
        <f t="shared" si="78"/>
        <v>157.80000000000001</v>
      </c>
      <c r="CU59" s="386">
        <f>SUM(SUMIF($AZ$8:$BF$8, {"NON";"NEUT"}, AZ59:BF59))/config!$AC$16</f>
        <v>6.8</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5.8</v>
      </c>
      <c r="DA59" s="43">
        <f>SUM(SUM(F63:G63)*$CY$108, SUM(F170:G170)*$CY$109, SUM(F277:G277)*$CY$110, SUM(F384:G384)*$CY$111, SUM(F491:G491)*$CY$112, SUM(F598:G598)*$CY$113, SUM(F705:G705)*$CY$114)/config!$AC$16</f>
        <v>0.6</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11.111111111111111</v>
      </c>
      <c r="DH59" s="32">
        <f t="shared" si="51"/>
        <v>0</v>
      </c>
      <c r="DI59" s="32">
        <f t="shared" si="52"/>
        <v>20</v>
      </c>
      <c r="DJ59" s="32">
        <f t="shared" si="53"/>
        <v>60</v>
      </c>
      <c r="DK59" s="32">
        <f t="shared" si="54"/>
        <v>0</v>
      </c>
      <c r="DL59" s="679">
        <f t="shared" si="55"/>
        <v>33.333333333333329</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1</v>
      </c>
      <c r="DX59" s="709">
        <f t="shared" si="65"/>
        <v>0</v>
      </c>
      <c r="DY59" s="709">
        <f t="shared" si="66"/>
        <v>1</v>
      </c>
      <c r="DZ59" s="709">
        <f t="shared" si="67"/>
        <v>3</v>
      </c>
      <c r="EA59" s="709">
        <f t="shared" si="68"/>
        <v>0</v>
      </c>
      <c r="EB59" s="709">
        <f t="shared" si="69"/>
        <v>2</v>
      </c>
      <c r="ED59" s="710"/>
      <c r="EE59" s="710"/>
      <c r="EF59" s="710"/>
      <c r="EG59" s="710"/>
      <c r="EH59" s="710"/>
      <c r="EI59" s="710"/>
      <c r="EJ59" s="710"/>
      <c r="EL59" s="710"/>
      <c r="EM59" s="710"/>
      <c r="EN59" s="710"/>
      <c r="EO59" s="710"/>
      <c r="EP59" s="710"/>
      <c r="EQ59" s="710"/>
      <c r="ER59" s="710"/>
    </row>
    <row r="60" spans="1:148" ht="15" x14ac:dyDescent="0.25">
      <c r="A60" s="352" t="s">
        <v>94</v>
      </c>
      <c r="B60" s="500">
        <v>5</v>
      </c>
      <c r="C60" s="148">
        <v>1</v>
      </c>
      <c r="D60" s="148">
        <v>2</v>
      </c>
      <c r="E60" s="148">
        <v>0</v>
      </c>
      <c r="F60" s="148">
        <v>2</v>
      </c>
      <c r="G60" s="148">
        <v>0</v>
      </c>
      <c r="H60" s="148">
        <v>0</v>
      </c>
      <c r="I60" s="148">
        <v>0</v>
      </c>
      <c r="J60" s="148">
        <v>0</v>
      </c>
      <c r="K60" s="148">
        <v>0</v>
      </c>
      <c r="L60" s="148">
        <v>0</v>
      </c>
      <c r="M60" s="512"/>
      <c r="N60" s="528" t="s">
        <v>94</v>
      </c>
      <c r="O60" s="733">
        <v>0</v>
      </c>
      <c r="P60" s="734">
        <v>1</v>
      </c>
      <c r="Q60" s="734">
        <v>0</v>
      </c>
      <c r="R60" s="734">
        <v>1</v>
      </c>
      <c r="S60" s="734">
        <v>3</v>
      </c>
      <c r="T60" s="734">
        <v>0</v>
      </c>
      <c r="U60" s="734">
        <v>0</v>
      </c>
      <c r="V60" s="734">
        <v>0</v>
      </c>
      <c r="W60" s="734">
        <v>0</v>
      </c>
      <c r="X60" s="734">
        <v>0</v>
      </c>
      <c r="Y60" s="734">
        <v>0</v>
      </c>
      <c r="Z60" s="734">
        <v>0</v>
      </c>
      <c r="AA60" s="734">
        <v>0</v>
      </c>
      <c r="AB60" s="734">
        <v>0</v>
      </c>
      <c r="AC60" s="149">
        <v>22.8</v>
      </c>
      <c r="AD60" s="149" t="s">
        <v>24</v>
      </c>
      <c r="AE60" s="148">
        <v>0</v>
      </c>
      <c r="AF60" s="149">
        <v>0</v>
      </c>
      <c r="AG60" s="148">
        <v>0</v>
      </c>
      <c r="AH60" s="149">
        <v>0</v>
      </c>
      <c r="AI60" s="148">
        <v>0</v>
      </c>
      <c r="AJ60" s="501">
        <v>0</v>
      </c>
      <c r="AP60" s="316">
        <f t="shared" si="42"/>
        <v>3</v>
      </c>
      <c r="AR60" s="34">
        <f t="shared" si="43"/>
        <v>0.51041666666666696</v>
      </c>
      <c r="AS60" s="42">
        <f>SUM(C64,C171,C278,C385,C492,C599,C706)/config!$AC$13</f>
        <v>0.14285714285714285</v>
      </c>
      <c r="AT60" s="43">
        <f>SUM(D64:E64,D171:E171,D278:E278,D385:E385,D492:E492,D599:E599,D706:E706)/config!$AC$13</f>
        <v>7.4285714285714288</v>
      </c>
      <c r="AU60" s="43">
        <f>SUM(F64:G64,F171:G171,F278:G278,F385:G385,F492:G492,F599:G599,F706:G706)/config!$AC$13</f>
        <v>0.42857142857142855</v>
      </c>
      <c r="AV60" s="43">
        <f>SUM(H64,H171,H278,H385,H492,H599,H706)/config!$AC$13</f>
        <v>0</v>
      </c>
      <c r="AW60" s="44">
        <f>SUM(I64:L64,I171:L171,I278:L278,I385:L385,I492:L492,I599:L599,I706:L706)/config!$AC$13</f>
        <v>0</v>
      </c>
      <c r="AY60" s="34">
        <f t="shared" si="44"/>
        <v>0.51041666666666696</v>
      </c>
      <c r="AZ60" s="45">
        <f t="shared" si="79"/>
        <v>5</v>
      </c>
      <c r="BA60" s="46">
        <f t="shared" si="80"/>
        <v>6</v>
      </c>
      <c r="BB60" s="46">
        <f t="shared" si="81"/>
        <v>16</v>
      </c>
      <c r="BC60" s="46">
        <f t="shared" si="82"/>
        <v>6</v>
      </c>
      <c r="BD60" s="46">
        <f t="shared" si="83"/>
        <v>7</v>
      </c>
      <c r="BE60" s="46">
        <f t="shared" si="84"/>
        <v>11</v>
      </c>
      <c r="BF60" s="47">
        <f t="shared" si="85"/>
        <v>5</v>
      </c>
      <c r="BG60" s="23"/>
      <c r="BH60" s="34">
        <f t="shared" si="86"/>
        <v>0.51041666666666696</v>
      </c>
      <c r="BI60" s="42">
        <f t="shared" si="87"/>
        <v>27</v>
      </c>
      <c r="BJ60" s="43">
        <f t="shared" si="88"/>
        <v>25.3</v>
      </c>
      <c r="BK60" s="43">
        <f t="shared" si="89"/>
        <v>20.9</v>
      </c>
      <c r="BL60" s="43">
        <f t="shared" si="90"/>
        <v>28.2</v>
      </c>
      <c r="BM60" s="43">
        <f t="shared" si="91"/>
        <v>22.7</v>
      </c>
      <c r="BN60" s="43">
        <f t="shared" si="92"/>
        <v>18.8</v>
      </c>
      <c r="BO60" s="44">
        <f t="shared" si="93"/>
        <v>23</v>
      </c>
      <c r="BP60" s="23"/>
      <c r="BQ60" s="34">
        <f t="shared" si="94"/>
        <v>0.51041666666666696</v>
      </c>
      <c r="BR60" s="42" t="str">
        <f t="shared" si="95"/>
        <v/>
      </c>
      <c r="BS60" s="43" t="str">
        <f t="shared" si="96"/>
        <v/>
      </c>
      <c r="BT60" s="43">
        <f t="shared" si="97"/>
        <v>25.5</v>
      </c>
      <c r="BU60" s="43" t="str">
        <f t="shared" si="98"/>
        <v/>
      </c>
      <c r="BV60" s="43" t="str">
        <f t="shared" si="99"/>
        <v/>
      </c>
      <c r="BW60" s="43">
        <f t="shared" si="100"/>
        <v>24.2</v>
      </c>
      <c r="BX60" s="44" t="str">
        <f t="shared" si="101"/>
        <v/>
      </c>
      <c r="BZ60" s="41">
        <f t="shared" si="45"/>
        <v>23.7</v>
      </c>
      <c r="CA60" s="327">
        <f t="shared" si="31"/>
        <v>24.85</v>
      </c>
      <c r="CB60" s="329">
        <f t="shared" si="72"/>
        <v>30</v>
      </c>
      <c r="CD60" s="689">
        <f t="shared" si="102"/>
        <v>0</v>
      </c>
      <c r="CE60" s="690">
        <f t="shared" si="103"/>
        <v>1</v>
      </c>
      <c r="CF60" s="690">
        <f t="shared" si="104"/>
        <v>1</v>
      </c>
      <c r="CG60" s="690">
        <f t="shared" si="105"/>
        <v>1</v>
      </c>
      <c r="CH60" s="690">
        <f t="shared" si="106"/>
        <v>1</v>
      </c>
      <c r="CI60" s="690">
        <f t="shared" si="107"/>
        <v>0</v>
      </c>
      <c r="CJ60" s="691">
        <f t="shared" si="108"/>
        <v>0</v>
      </c>
      <c r="CK60" s="702">
        <f t="shared" si="46"/>
        <v>7.1428571428571423</v>
      </c>
      <c r="CM60" s="42">
        <f t="shared" si="47"/>
        <v>135</v>
      </c>
      <c r="CN60" s="43">
        <f t="shared" si="73"/>
        <v>151.80000000000001</v>
      </c>
      <c r="CO60" s="43">
        <f t="shared" si="74"/>
        <v>334.4</v>
      </c>
      <c r="CP60" s="43">
        <f t="shared" si="75"/>
        <v>169.2</v>
      </c>
      <c r="CQ60" s="43">
        <f t="shared" si="76"/>
        <v>158.9</v>
      </c>
      <c r="CR60" s="43">
        <f t="shared" si="77"/>
        <v>206.8</v>
      </c>
      <c r="CS60" s="44">
        <f t="shared" si="78"/>
        <v>115</v>
      </c>
      <c r="CU60" s="386">
        <f>SUM(SUMIF($AZ$8:$BF$8, {"NON";"NEUT"}, AZ60:BF60))/config!$AC$16</f>
        <v>7.6</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7.4</v>
      </c>
      <c r="DA60" s="43">
        <f>SUM(SUM(F64:G64)*$CY$108, SUM(F171:G171)*$CY$109, SUM(F278:G278)*$CY$110, SUM(F385:G385)*$CY$111, SUM(F492:G492)*$CY$112, SUM(F599:G599)*$CY$113, SUM(F706:G706)*$CY$114)/config!$AC$16</f>
        <v>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16.666666666666664</v>
      </c>
      <c r="DH60" s="32">
        <f t="shared" si="51"/>
        <v>6.25</v>
      </c>
      <c r="DI60" s="32">
        <f t="shared" si="52"/>
        <v>16.666666666666664</v>
      </c>
      <c r="DJ60" s="32">
        <f t="shared" si="53"/>
        <v>14.285714285714285</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1</v>
      </c>
      <c r="DY60" s="709">
        <f t="shared" si="66"/>
        <v>1</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3</v>
      </c>
      <c r="C61" s="148">
        <v>0</v>
      </c>
      <c r="D61" s="148">
        <v>3</v>
      </c>
      <c r="E61" s="148">
        <v>0</v>
      </c>
      <c r="F61" s="148">
        <v>0</v>
      </c>
      <c r="G61" s="148">
        <v>0</v>
      </c>
      <c r="H61" s="148">
        <v>0</v>
      </c>
      <c r="I61" s="148">
        <v>0</v>
      </c>
      <c r="J61" s="148">
        <v>0</v>
      </c>
      <c r="K61" s="148">
        <v>0</v>
      </c>
      <c r="L61" s="148">
        <v>0</v>
      </c>
      <c r="M61" s="512"/>
      <c r="N61" s="528" t="s">
        <v>95</v>
      </c>
      <c r="O61" s="733">
        <v>0</v>
      </c>
      <c r="P61" s="734">
        <v>1</v>
      </c>
      <c r="Q61" s="734">
        <v>0</v>
      </c>
      <c r="R61" s="734">
        <v>1</v>
      </c>
      <c r="S61" s="734">
        <v>1</v>
      </c>
      <c r="T61" s="734">
        <v>0</v>
      </c>
      <c r="U61" s="734">
        <v>0</v>
      </c>
      <c r="V61" s="734">
        <v>0</v>
      </c>
      <c r="W61" s="734">
        <v>0</v>
      </c>
      <c r="X61" s="734">
        <v>0</v>
      </c>
      <c r="Y61" s="734">
        <v>0</v>
      </c>
      <c r="Z61" s="734">
        <v>0</v>
      </c>
      <c r="AA61" s="734">
        <v>0</v>
      </c>
      <c r="AB61" s="734">
        <v>0</v>
      </c>
      <c r="AC61" s="149">
        <v>20.5</v>
      </c>
      <c r="AD61" s="149" t="s">
        <v>24</v>
      </c>
      <c r="AE61" s="148">
        <v>0</v>
      </c>
      <c r="AF61" s="149">
        <v>0</v>
      </c>
      <c r="AG61" s="148">
        <v>0</v>
      </c>
      <c r="AH61" s="149">
        <v>0</v>
      </c>
      <c r="AI61" s="148">
        <v>0</v>
      </c>
      <c r="AJ61" s="501">
        <v>0</v>
      </c>
      <c r="AP61" s="316">
        <f t="shared" si="42"/>
        <v>4</v>
      </c>
      <c r="AR61" s="34">
        <f t="shared" si="43"/>
        <v>0.52083333333333359</v>
      </c>
      <c r="AS61" s="42">
        <f>SUM(C65,C172,C279,C386,C493,C600,C707)/config!$AC$13</f>
        <v>0.14285714285714285</v>
      </c>
      <c r="AT61" s="43">
        <f>SUM(D65:E65,D172:E172,D279:E279,D386:E386,D493:E493,D600:E600,D707:E707)/config!$AC$13</f>
        <v>5.2857142857142856</v>
      </c>
      <c r="AU61" s="43">
        <f>SUM(F65:G65,F172:G172,F279:G279,F386:G386,F493:G493,F600:G600,F707:G707)/config!$AC$13</f>
        <v>0.5714285714285714</v>
      </c>
      <c r="AV61" s="43">
        <f>SUM(H65,H172,H279,H386,H493,H600,H707)/config!$AC$13</f>
        <v>0</v>
      </c>
      <c r="AW61" s="44">
        <f>SUM(I65:L65,I172:L172,I279:L279,I386:L386,I493:L493,I600:L600,I707:L707)/config!$AC$13</f>
        <v>0</v>
      </c>
      <c r="AY61" s="34">
        <f t="shared" si="44"/>
        <v>0.52083333333333359</v>
      </c>
      <c r="AZ61" s="45">
        <f t="shared" si="79"/>
        <v>7</v>
      </c>
      <c r="BA61" s="46">
        <f t="shared" si="80"/>
        <v>6</v>
      </c>
      <c r="BB61" s="46">
        <f t="shared" si="81"/>
        <v>8</v>
      </c>
      <c r="BC61" s="46">
        <f t="shared" si="82"/>
        <v>2</v>
      </c>
      <c r="BD61" s="46">
        <f t="shared" si="83"/>
        <v>4</v>
      </c>
      <c r="BE61" s="46">
        <f t="shared" si="84"/>
        <v>12</v>
      </c>
      <c r="BF61" s="47">
        <f t="shared" si="85"/>
        <v>3</v>
      </c>
      <c r="BG61" s="23"/>
      <c r="BH61" s="34">
        <f t="shared" si="86"/>
        <v>0.52083333333333359</v>
      </c>
      <c r="BI61" s="42">
        <f t="shared" si="87"/>
        <v>22</v>
      </c>
      <c r="BJ61" s="43">
        <f t="shared" si="88"/>
        <v>22.2</v>
      </c>
      <c r="BK61" s="43">
        <f t="shared" si="89"/>
        <v>21.8</v>
      </c>
      <c r="BL61" s="43">
        <f t="shared" si="90"/>
        <v>25.2</v>
      </c>
      <c r="BM61" s="43">
        <f t="shared" si="91"/>
        <v>23.7</v>
      </c>
      <c r="BN61" s="43">
        <f t="shared" si="92"/>
        <v>21.5</v>
      </c>
      <c r="BO61" s="44">
        <f t="shared" si="93"/>
        <v>27.3</v>
      </c>
      <c r="BP61" s="23"/>
      <c r="BQ61" s="34">
        <f t="shared" si="94"/>
        <v>0.52083333333333359</v>
      </c>
      <c r="BR61" s="42" t="str">
        <f t="shared" si="95"/>
        <v/>
      </c>
      <c r="BS61" s="43" t="str">
        <f t="shared" si="96"/>
        <v/>
      </c>
      <c r="BT61" s="43" t="str">
        <f t="shared" si="97"/>
        <v/>
      </c>
      <c r="BU61" s="43" t="str">
        <f t="shared" si="98"/>
        <v/>
      </c>
      <c r="BV61" s="43" t="str">
        <f t="shared" si="99"/>
        <v/>
      </c>
      <c r="BW61" s="43">
        <f t="shared" si="100"/>
        <v>29.9</v>
      </c>
      <c r="BX61" s="44" t="str">
        <f t="shared" si="101"/>
        <v/>
      </c>
      <c r="BZ61" s="41">
        <f t="shared" si="45"/>
        <v>23.38571428571429</v>
      </c>
      <c r="CA61" s="327">
        <f t="shared" si="31"/>
        <v>29.9</v>
      </c>
      <c r="CB61" s="329">
        <f t="shared" si="72"/>
        <v>30</v>
      </c>
      <c r="CD61" s="689">
        <f t="shared" si="102"/>
        <v>0</v>
      </c>
      <c r="CE61" s="690">
        <f t="shared" si="103"/>
        <v>1</v>
      </c>
      <c r="CF61" s="690">
        <f t="shared" si="104"/>
        <v>1</v>
      </c>
      <c r="CG61" s="690">
        <f t="shared" si="105"/>
        <v>0</v>
      </c>
      <c r="CH61" s="690">
        <f t="shared" si="106"/>
        <v>0</v>
      </c>
      <c r="CI61" s="690">
        <f t="shared" si="107"/>
        <v>1</v>
      </c>
      <c r="CJ61" s="691">
        <f t="shared" si="108"/>
        <v>1</v>
      </c>
      <c r="CK61" s="702">
        <f t="shared" si="46"/>
        <v>9.5238095238095237</v>
      </c>
      <c r="CM61" s="42">
        <f t="shared" si="47"/>
        <v>154</v>
      </c>
      <c r="CN61" s="43">
        <f t="shared" si="73"/>
        <v>133.19999999999999</v>
      </c>
      <c r="CO61" s="43">
        <f t="shared" si="74"/>
        <v>174.4</v>
      </c>
      <c r="CP61" s="43">
        <f t="shared" si="75"/>
        <v>50.4</v>
      </c>
      <c r="CQ61" s="43">
        <f t="shared" si="76"/>
        <v>94.8</v>
      </c>
      <c r="CR61" s="43">
        <f t="shared" si="77"/>
        <v>258</v>
      </c>
      <c r="CS61" s="44">
        <f t="shared" si="78"/>
        <v>81.900000000000006</v>
      </c>
      <c r="CU61" s="386">
        <f>SUM(SUMIF($AZ$8:$BF$8, {"NON";"NEUT"}, AZ61:BF61))/config!$AC$16</f>
        <v>5.2</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4.2</v>
      </c>
      <c r="DA61" s="43">
        <f>SUM(SUM(F65:G65)*$CY$108, SUM(F172:G172)*$CY$109, SUM(F279:G279)*$CY$110, SUM(F386:G386)*$CY$111, SUM(F493:G493)*$CY$112, SUM(F600:G600)*$CY$113, SUM(F707:G707)*$CY$114)/config!$AC$16</f>
        <v>0.8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16.666666666666664</v>
      </c>
      <c r="DH61" s="32">
        <f t="shared" si="51"/>
        <v>12.5</v>
      </c>
      <c r="DI61" s="32">
        <f t="shared" si="52"/>
        <v>0</v>
      </c>
      <c r="DJ61" s="32">
        <f t="shared" si="53"/>
        <v>0</v>
      </c>
      <c r="DK61" s="32">
        <f t="shared" si="54"/>
        <v>8.3333333333333321</v>
      </c>
      <c r="DL61" s="679">
        <f t="shared" si="55"/>
        <v>33.333333333333329</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1</v>
      </c>
      <c r="DY61" s="709">
        <f t="shared" si="66"/>
        <v>0</v>
      </c>
      <c r="DZ61" s="709">
        <f t="shared" si="67"/>
        <v>0</v>
      </c>
      <c r="EA61" s="709">
        <f t="shared" si="68"/>
        <v>1</v>
      </c>
      <c r="EB61" s="709">
        <f t="shared" si="69"/>
        <v>1</v>
      </c>
      <c r="ED61" s="710"/>
      <c r="EE61" s="710"/>
      <c r="EF61" s="710"/>
      <c r="EG61" s="710"/>
      <c r="EH61" s="710"/>
      <c r="EI61" s="710"/>
      <c r="EJ61" s="710"/>
      <c r="EL61" s="710"/>
      <c r="EM61" s="710"/>
      <c r="EN61" s="710"/>
      <c r="EO61" s="710"/>
      <c r="EP61" s="710"/>
      <c r="EQ61" s="710"/>
      <c r="ER61" s="710"/>
    </row>
    <row r="62" spans="1:148" ht="15" x14ac:dyDescent="0.25">
      <c r="A62" s="352" t="s">
        <v>96</v>
      </c>
      <c r="B62" s="500">
        <v>5</v>
      </c>
      <c r="C62" s="148">
        <v>0</v>
      </c>
      <c r="D62" s="148">
        <v>3</v>
      </c>
      <c r="E62" s="148">
        <v>0</v>
      </c>
      <c r="F62" s="148">
        <v>2</v>
      </c>
      <c r="G62" s="148">
        <v>0</v>
      </c>
      <c r="H62" s="148">
        <v>0</v>
      </c>
      <c r="I62" s="148">
        <v>0</v>
      </c>
      <c r="J62" s="148">
        <v>0</v>
      </c>
      <c r="K62" s="148">
        <v>0</v>
      </c>
      <c r="L62" s="148">
        <v>0</v>
      </c>
      <c r="M62" s="512"/>
      <c r="N62" s="528" t="s">
        <v>96</v>
      </c>
      <c r="O62" s="733">
        <v>0</v>
      </c>
      <c r="P62" s="734">
        <v>0</v>
      </c>
      <c r="Q62" s="734">
        <v>0</v>
      </c>
      <c r="R62" s="734">
        <v>4</v>
      </c>
      <c r="S62" s="734">
        <v>1</v>
      </c>
      <c r="T62" s="734">
        <v>0</v>
      </c>
      <c r="U62" s="734">
        <v>0</v>
      </c>
      <c r="V62" s="734">
        <v>0</v>
      </c>
      <c r="W62" s="734">
        <v>0</v>
      </c>
      <c r="X62" s="734">
        <v>0</v>
      </c>
      <c r="Y62" s="734">
        <v>0</v>
      </c>
      <c r="Z62" s="734">
        <v>0</v>
      </c>
      <c r="AA62" s="734">
        <v>0</v>
      </c>
      <c r="AB62" s="734">
        <v>0</v>
      </c>
      <c r="AC62" s="149">
        <v>23.2</v>
      </c>
      <c r="AD62" s="149" t="s">
        <v>24</v>
      </c>
      <c r="AE62" s="148">
        <v>0</v>
      </c>
      <c r="AF62" s="149">
        <v>0</v>
      </c>
      <c r="AG62" s="148">
        <v>0</v>
      </c>
      <c r="AH62" s="149">
        <v>0</v>
      </c>
      <c r="AI62" s="148">
        <v>0</v>
      </c>
      <c r="AJ62" s="501">
        <v>0</v>
      </c>
      <c r="AP62" s="316">
        <f t="shared" si="42"/>
        <v>4</v>
      </c>
      <c r="AR62" s="34">
        <f t="shared" si="43"/>
        <v>0.53125000000000022</v>
      </c>
      <c r="AS62" s="42">
        <f>SUM(C66,C173,C280,C387,C494,C601,C708)/config!$AC$13</f>
        <v>0</v>
      </c>
      <c r="AT62" s="43">
        <f>SUM(D66:E66,D173:E173,D280:E280,D387:E387,D494:E494,D601:E601,D708:E708)/config!$AC$13</f>
        <v>3.7142857142857144</v>
      </c>
      <c r="AU62" s="43">
        <f>SUM(F66:G66,F173:G173,F280:G280,F387:G387,F494:G494,F601:G601,F708:G708)/config!$AC$13</f>
        <v>0.5714285714285714</v>
      </c>
      <c r="AV62" s="43">
        <f>SUM(H66,H173,H280,H387,H494,H601,H708)/config!$AC$13</f>
        <v>0</v>
      </c>
      <c r="AW62" s="44">
        <f>SUM(I66:L66,I173:L173,I280:L280,I387:L387,I494:L494,I601:L601,I708:L708)/config!$AC$13</f>
        <v>0</v>
      </c>
      <c r="AY62" s="34">
        <f t="shared" si="44"/>
        <v>0.53125000000000022</v>
      </c>
      <c r="AZ62" s="45">
        <f t="shared" si="79"/>
        <v>6</v>
      </c>
      <c r="BA62" s="46">
        <f t="shared" si="80"/>
        <v>4</v>
      </c>
      <c r="BB62" s="46">
        <f t="shared" si="81"/>
        <v>6</v>
      </c>
      <c r="BC62" s="46">
        <f t="shared" si="82"/>
        <v>2</v>
      </c>
      <c r="BD62" s="46">
        <f t="shared" si="83"/>
        <v>4</v>
      </c>
      <c r="BE62" s="46">
        <f t="shared" si="84"/>
        <v>5</v>
      </c>
      <c r="BF62" s="47">
        <f t="shared" si="85"/>
        <v>3</v>
      </c>
      <c r="BG62" s="23"/>
      <c r="BH62" s="34">
        <f t="shared" si="86"/>
        <v>0.53125000000000022</v>
      </c>
      <c r="BI62" s="42">
        <f t="shared" si="87"/>
        <v>24.3</v>
      </c>
      <c r="BJ62" s="43">
        <f t="shared" si="88"/>
        <v>26.6</v>
      </c>
      <c r="BK62" s="43">
        <f t="shared" si="89"/>
        <v>22.2</v>
      </c>
      <c r="BL62" s="43">
        <f t="shared" si="90"/>
        <v>20.5</v>
      </c>
      <c r="BM62" s="43">
        <f t="shared" si="91"/>
        <v>31.5</v>
      </c>
      <c r="BN62" s="43">
        <f t="shared" si="92"/>
        <v>18.100000000000001</v>
      </c>
      <c r="BO62" s="44">
        <f t="shared" si="93"/>
        <v>24.7</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23.985714285714288</v>
      </c>
      <c r="CA62" s="327" t="e">
        <f t="shared" si="31"/>
        <v>#N/A</v>
      </c>
      <c r="CB62" s="329">
        <f t="shared" si="72"/>
        <v>30</v>
      </c>
      <c r="CD62" s="689">
        <f t="shared" si="102"/>
        <v>0</v>
      </c>
      <c r="CE62" s="690">
        <f t="shared" si="103"/>
        <v>2</v>
      </c>
      <c r="CF62" s="690">
        <f t="shared" si="104"/>
        <v>1</v>
      </c>
      <c r="CG62" s="690">
        <f t="shared" si="105"/>
        <v>0</v>
      </c>
      <c r="CH62" s="690">
        <f t="shared" si="106"/>
        <v>3</v>
      </c>
      <c r="CI62" s="690">
        <f t="shared" si="107"/>
        <v>0</v>
      </c>
      <c r="CJ62" s="691">
        <f t="shared" si="108"/>
        <v>0</v>
      </c>
      <c r="CK62" s="702">
        <f t="shared" si="46"/>
        <v>20</v>
      </c>
      <c r="CM62" s="42">
        <f t="shared" si="47"/>
        <v>145.80000000000001</v>
      </c>
      <c r="CN62" s="43">
        <f t="shared" si="73"/>
        <v>106.4</v>
      </c>
      <c r="CO62" s="43">
        <f t="shared" si="74"/>
        <v>133.19999999999999</v>
      </c>
      <c r="CP62" s="43">
        <f t="shared" si="75"/>
        <v>41</v>
      </c>
      <c r="CQ62" s="43">
        <f t="shared" si="76"/>
        <v>126</v>
      </c>
      <c r="CR62" s="43">
        <f t="shared" si="77"/>
        <v>90.5</v>
      </c>
      <c r="CS62" s="44">
        <f t="shared" si="78"/>
        <v>74.099999999999994</v>
      </c>
      <c r="CU62" s="386">
        <f>SUM(SUMIF($AZ$8:$BF$8, {"NON";"NEUT"}, AZ62:BF62))/config!$AC$16</f>
        <v>4.2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3.6</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50</v>
      </c>
      <c r="DH62" s="32">
        <f t="shared" si="51"/>
        <v>16.666666666666664</v>
      </c>
      <c r="DI62" s="32">
        <f t="shared" si="52"/>
        <v>0</v>
      </c>
      <c r="DJ62" s="32">
        <f t="shared" si="53"/>
        <v>75</v>
      </c>
      <c r="DK62" s="32">
        <f t="shared" si="54"/>
        <v>0</v>
      </c>
      <c r="DL62" s="679">
        <f t="shared" si="55"/>
        <v>0</v>
      </c>
      <c r="DN62" s="11">
        <f t="shared" si="56"/>
        <v>0</v>
      </c>
      <c r="DO62" s="11">
        <f t="shared" si="57"/>
        <v>1</v>
      </c>
      <c r="DP62" s="11">
        <f t="shared" si="58"/>
        <v>0</v>
      </c>
      <c r="DQ62" s="11">
        <f t="shared" si="59"/>
        <v>0</v>
      </c>
      <c r="DR62" s="11">
        <f t="shared" si="60"/>
        <v>0</v>
      </c>
      <c r="DS62" s="11">
        <f t="shared" si="61"/>
        <v>0</v>
      </c>
      <c r="DT62" s="11">
        <f t="shared" si="62"/>
        <v>0</v>
      </c>
      <c r="DV62" s="709">
        <f t="shared" si="63"/>
        <v>0</v>
      </c>
      <c r="DW62" s="709">
        <f t="shared" si="64"/>
        <v>1</v>
      </c>
      <c r="DX62" s="709">
        <f t="shared" si="65"/>
        <v>1</v>
      </c>
      <c r="DY62" s="709">
        <f t="shared" si="66"/>
        <v>0</v>
      </c>
      <c r="DZ62" s="709">
        <f t="shared" si="67"/>
        <v>3</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6</v>
      </c>
      <c r="C63" s="148">
        <v>0</v>
      </c>
      <c r="D63" s="148">
        <v>5</v>
      </c>
      <c r="E63" s="148">
        <v>0</v>
      </c>
      <c r="F63" s="148">
        <v>1</v>
      </c>
      <c r="G63" s="148">
        <v>0</v>
      </c>
      <c r="H63" s="148">
        <v>0</v>
      </c>
      <c r="I63" s="148">
        <v>0</v>
      </c>
      <c r="J63" s="148">
        <v>0</v>
      </c>
      <c r="K63" s="148">
        <v>0</v>
      </c>
      <c r="L63" s="148">
        <v>0</v>
      </c>
      <c r="M63" s="512"/>
      <c r="N63" s="528" t="s">
        <v>58</v>
      </c>
      <c r="O63" s="733">
        <v>0</v>
      </c>
      <c r="P63" s="734">
        <v>0</v>
      </c>
      <c r="Q63" s="734">
        <v>1</v>
      </c>
      <c r="R63" s="734">
        <v>2</v>
      </c>
      <c r="S63" s="734">
        <v>3</v>
      </c>
      <c r="T63" s="734">
        <v>0</v>
      </c>
      <c r="U63" s="734">
        <v>0</v>
      </c>
      <c r="V63" s="734">
        <v>0</v>
      </c>
      <c r="W63" s="734">
        <v>0</v>
      </c>
      <c r="X63" s="734">
        <v>0</v>
      </c>
      <c r="Y63" s="734">
        <v>0</v>
      </c>
      <c r="Z63" s="734">
        <v>0</v>
      </c>
      <c r="AA63" s="734">
        <v>0</v>
      </c>
      <c r="AB63" s="734">
        <v>0</v>
      </c>
      <c r="AC63" s="149">
        <v>24.7</v>
      </c>
      <c r="AD63" s="149" t="s">
        <v>24</v>
      </c>
      <c r="AE63" s="148">
        <v>0</v>
      </c>
      <c r="AF63" s="149">
        <v>0</v>
      </c>
      <c r="AG63" s="148">
        <v>0</v>
      </c>
      <c r="AH63" s="149">
        <v>0</v>
      </c>
      <c r="AI63" s="148">
        <v>0</v>
      </c>
      <c r="AJ63" s="501">
        <v>0</v>
      </c>
      <c r="AP63" s="316">
        <f t="shared" si="42"/>
        <v>9</v>
      </c>
      <c r="AR63" s="34">
        <f t="shared" si="43"/>
        <v>0.54166666666666685</v>
      </c>
      <c r="AS63" s="42">
        <f>SUM(C67,C174,C281,C388,C495,C602,C709)/config!$AC$13</f>
        <v>0.42857142857142855</v>
      </c>
      <c r="AT63" s="43">
        <f>SUM(D67:E67,D174:E174,D281:E281,D388:E388,D495:E495,D602:E602,D709:E709)/config!$AC$13</f>
        <v>4.4285714285714288</v>
      </c>
      <c r="AU63" s="43">
        <f>SUM(F67:G67,F174:G174,F281:G281,F388:G388,F495:G495,F602:G602,F709:G709)/config!$AC$13</f>
        <v>1.2857142857142858</v>
      </c>
      <c r="AV63" s="43">
        <f>SUM(H67,H174,H281,H388,H495,H602,H709)/config!$AC$13</f>
        <v>0</v>
      </c>
      <c r="AW63" s="44">
        <f>SUM(I67:L67,I174:L174,I281:L281,I388:L388,I495:L495,I602:L602,I709:L709)/config!$AC$13</f>
        <v>0</v>
      </c>
      <c r="AY63" s="34">
        <f t="shared" si="44"/>
        <v>0.54166666666666685</v>
      </c>
      <c r="AZ63" s="45">
        <f t="shared" si="79"/>
        <v>6</v>
      </c>
      <c r="BA63" s="46">
        <f t="shared" si="80"/>
        <v>11</v>
      </c>
      <c r="BB63" s="46">
        <f t="shared" si="81"/>
        <v>4</v>
      </c>
      <c r="BC63" s="46">
        <f t="shared" si="82"/>
        <v>6</v>
      </c>
      <c r="BD63" s="46">
        <f t="shared" si="83"/>
        <v>5</v>
      </c>
      <c r="BE63" s="46">
        <f t="shared" si="84"/>
        <v>7</v>
      </c>
      <c r="BF63" s="47">
        <f t="shared" si="85"/>
        <v>4</v>
      </c>
      <c r="BG63" s="23"/>
      <c r="BH63" s="34">
        <f t="shared" si="86"/>
        <v>0.54166666666666685</v>
      </c>
      <c r="BI63" s="42">
        <f t="shared" si="87"/>
        <v>17.2</v>
      </c>
      <c r="BJ63" s="43">
        <f t="shared" si="88"/>
        <v>21.2</v>
      </c>
      <c r="BK63" s="43">
        <f t="shared" si="89"/>
        <v>27.1</v>
      </c>
      <c r="BL63" s="43">
        <f t="shared" si="90"/>
        <v>27.2</v>
      </c>
      <c r="BM63" s="43">
        <f t="shared" si="91"/>
        <v>25.3</v>
      </c>
      <c r="BN63" s="43">
        <f t="shared" si="92"/>
        <v>24.8</v>
      </c>
      <c r="BO63" s="44">
        <f t="shared" si="93"/>
        <v>25.2</v>
      </c>
      <c r="BP63" s="23"/>
      <c r="BQ63" s="34">
        <f t="shared" si="94"/>
        <v>0.54166666666666685</v>
      </c>
      <c r="BR63" s="42" t="str">
        <f t="shared" si="95"/>
        <v/>
      </c>
      <c r="BS63" s="43">
        <f t="shared" si="96"/>
        <v>28.4</v>
      </c>
      <c r="BT63" s="43" t="str">
        <f t="shared" si="97"/>
        <v/>
      </c>
      <c r="BU63" s="43" t="str">
        <f t="shared" si="98"/>
        <v/>
      </c>
      <c r="BV63" s="43" t="str">
        <f t="shared" si="99"/>
        <v/>
      </c>
      <c r="BW63" s="43" t="str">
        <f t="shared" si="100"/>
        <v/>
      </c>
      <c r="BX63" s="44" t="str">
        <f t="shared" si="101"/>
        <v/>
      </c>
      <c r="BZ63" s="41">
        <f t="shared" si="45"/>
        <v>24</v>
      </c>
      <c r="CA63" s="327">
        <f t="shared" si="31"/>
        <v>28.4</v>
      </c>
      <c r="CB63" s="329">
        <f t="shared" si="72"/>
        <v>30</v>
      </c>
      <c r="CD63" s="689">
        <f t="shared" si="102"/>
        <v>0</v>
      </c>
      <c r="CE63" s="690">
        <f t="shared" si="103"/>
        <v>0</v>
      </c>
      <c r="CF63" s="690">
        <f t="shared" si="104"/>
        <v>1</v>
      </c>
      <c r="CG63" s="690">
        <f t="shared" si="105"/>
        <v>2</v>
      </c>
      <c r="CH63" s="690">
        <f t="shared" si="106"/>
        <v>0</v>
      </c>
      <c r="CI63" s="690">
        <f t="shared" si="107"/>
        <v>2</v>
      </c>
      <c r="CJ63" s="691">
        <f t="shared" si="108"/>
        <v>0</v>
      </c>
      <c r="CK63" s="702">
        <f t="shared" si="46"/>
        <v>11.627906976744185</v>
      </c>
      <c r="CM63" s="42">
        <f t="shared" si="47"/>
        <v>103.19999999999999</v>
      </c>
      <c r="CN63" s="43">
        <f t="shared" si="73"/>
        <v>233.2</v>
      </c>
      <c r="CO63" s="43">
        <f t="shared" si="74"/>
        <v>108.4</v>
      </c>
      <c r="CP63" s="43">
        <f t="shared" si="75"/>
        <v>163.19999999999999</v>
      </c>
      <c r="CQ63" s="43">
        <f t="shared" si="76"/>
        <v>126.5</v>
      </c>
      <c r="CR63" s="43">
        <f t="shared" si="77"/>
        <v>173.6</v>
      </c>
      <c r="CS63" s="44">
        <f t="shared" si="78"/>
        <v>100.8</v>
      </c>
      <c r="CU63" s="386">
        <f>SUM(SUMIF($AZ$8:$BF$8, {"NON";"NEUT"}, AZ63:BF63))/config!$AC$16</f>
        <v>6.2</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4.4000000000000004</v>
      </c>
      <c r="DA63" s="43">
        <f>SUM(SUM(F67:G67)*$CY$108, SUM(F174:G174)*$CY$109, SUM(F281:G281)*$CY$110, SUM(F388:G388)*$CY$111, SUM(F495:G495)*$CY$112, SUM(F602:G602)*$CY$113, SUM(F709:G709)*$CY$114)/config!$AC$16</f>
        <v>1.4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25</v>
      </c>
      <c r="DI63" s="32">
        <f t="shared" si="52"/>
        <v>33.333333333333329</v>
      </c>
      <c r="DJ63" s="32">
        <f t="shared" si="53"/>
        <v>0</v>
      </c>
      <c r="DK63" s="32">
        <f t="shared" si="54"/>
        <v>28.571428571428569</v>
      </c>
      <c r="DL63" s="679">
        <f t="shared" si="55"/>
        <v>0</v>
      </c>
      <c r="DN63" s="11">
        <f t="shared" si="56"/>
        <v>0</v>
      </c>
      <c r="DO63" s="11">
        <f t="shared" si="57"/>
        <v>0</v>
      </c>
      <c r="DP63" s="11">
        <f t="shared" si="58"/>
        <v>1</v>
      </c>
      <c r="DQ63" s="11">
        <f t="shared" si="59"/>
        <v>1</v>
      </c>
      <c r="DR63" s="11">
        <f t="shared" si="60"/>
        <v>0</v>
      </c>
      <c r="DS63" s="11">
        <f t="shared" si="61"/>
        <v>1</v>
      </c>
      <c r="DT63" s="11">
        <f t="shared" si="62"/>
        <v>0</v>
      </c>
      <c r="DV63" s="709">
        <f t="shared" si="63"/>
        <v>0</v>
      </c>
      <c r="DW63" s="709">
        <f t="shared" si="64"/>
        <v>0</v>
      </c>
      <c r="DX63" s="709">
        <f t="shared" si="65"/>
        <v>0</v>
      </c>
      <c r="DY63" s="709">
        <f t="shared" si="66"/>
        <v>1</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5</v>
      </c>
      <c r="C64" s="148">
        <v>0</v>
      </c>
      <c r="D64" s="148">
        <v>5</v>
      </c>
      <c r="E64" s="148">
        <v>0</v>
      </c>
      <c r="F64" s="148">
        <v>0</v>
      </c>
      <c r="G64" s="148">
        <v>0</v>
      </c>
      <c r="H64" s="148">
        <v>0</v>
      </c>
      <c r="I64" s="148">
        <v>0</v>
      </c>
      <c r="J64" s="148">
        <v>0</v>
      </c>
      <c r="K64" s="148">
        <v>0</v>
      </c>
      <c r="L64" s="148">
        <v>0</v>
      </c>
      <c r="M64" s="512"/>
      <c r="N64" s="528" t="s">
        <v>97</v>
      </c>
      <c r="O64" s="733">
        <v>0</v>
      </c>
      <c r="P64" s="734">
        <v>0</v>
      </c>
      <c r="Q64" s="734">
        <v>0</v>
      </c>
      <c r="R64" s="734">
        <v>1</v>
      </c>
      <c r="S64" s="734">
        <v>4</v>
      </c>
      <c r="T64" s="734">
        <v>0</v>
      </c>
      <c r="U64" s="734">
        <v>0</v>
      </c>
      <c r="V64" s="734">
        <v>0</v>
      </c>
      <c r="W64" s="734">
        <v>0</v>
      </c>
      <c r="X64" s="734">
        <v>0</v>
      </c>
      <c r="Y64" s="734">
        <v>0</v>
      </c>
      <c r="Z64" s="734">
        <v>0</v>
      </c>
      <c r="AA64" s="734">
        <v>0</v>
      </c>
      <c r="AB64" s="734">
        <v>0</v>
      </c>
      <c r="AC64" s="149">
        <v>27</v>
      </c>
      <c r="AD64" s="149" t="s">
        <v>24</v>
      </c>
      <c r="AE64" s="148">
        <v>0</v>
      </c>
      <c r="AF64" s="149">
        <v>0</v>
      </c>
      <c r="AG64" s="148">
        <v>0</v>
      </c>
      <c r="AH64" s="149">
        <v>0</v>
      </c>
      <c r="AI64" s="148">
        <v>0</v>
      </c>
      <c r="AJ64" s="501">
        <v>0</v>
      </c>
      <c r="AP64" s="316">
        <f t="shared" si="42"/>
        <v>4</v>
      </c>
      <c r="AR64" s="34">
        <f t="shared" si="43"/>
        <v>0.55208333333333348</v>
      </c>
      <c r="AS64" s="42">
        <f>SUM(C68,C175,C282,C389,C496,C603,C710)/config!$AC$13</f>
        <v>0</v>
      </c>
      <c r="AT64" s="43">
        <f>SUM(D68:E68,D175:E175,D282:E282,D389:E389,D496:E496,D603:E603,D710:E710)/config!$AC$13</f>
        <v>4.5714285714285712</v>
      </c>
      <c r="AU64" s="43">
        <f>SUM(F68:G68,F175:G175,F282:G282,F389:G389,F496:G496,F603:G603,F710:G710)/config!$AC$13</f>
        <v>0.7142857142857143</v>
      </c>
      <c r="AV64" s="43">
        <f>SUM(H68,H175,H282,H389,H496,H603,H710)/config!$AC$13</f>
        <v>0.14285714285714285</v>
      </c>
      <c r="AW64" s="44">
        <f>SUM(I68:L68,I175:L175,I282:L282,I389:L389,I496:L496,I603:L603,I710:L710)/config!$AC$13</f>
        <v>0</v>
      </c>
      <c r="AY64" s="34">
        <f t="shared" si="44"/>
        <v>0.55208333333333348</v>
      </c>
      <c r="AZ64" s="45">
        <f t="shared" si="79"/>
        <v>2</v>
      </c>
      <c r="BA64" s="46">
        <f t="shared" si="80"/>
        <v>5</v>
      </c>
      <c r="BB64" s="46">
        <f t="shared" si="81"/>
        <v>6</v>
      </c>
      <c r="BC64" s="46">
        <f t="shared" si="82"/>
        <v>4</v>
      </c>
      <c r="BD64" s="46">
        <f t="shared" si="83"/>
        <v>7</v>
      </c>
      <c r="BE64" s="46">
        <f t="shared" si="84"/>
        <v>9</v>
      </c>
      <c r="BF64" s="47">
        <f t="shared" si="85"/>
        <v>5</v>
      </c>
      <c r="BG64" s="23"/>
      <c r="BH64" s="34">
        <f t="shared" si="86"/>
        <v>0.55208333333333348</v>
      </c>
      <c r="BI64" s="42">
        <f t="shared" si="87"/>
        <v>26.2</v>
      </c>
      <c r="BJ64" s="43">
        <f t="shared" si="88"/>
        <v>27.5</v>
      </c>
      <c r="BK64" s="43">
        <f t="shared" si="89"/>
        <v>21.8</v>
      </c>
      <c r="BL64" s="43">
        <f t="shared" si="90"/>
        <v>22.8</v>
      </c>
      <c r="BM64" s="43">
        <f t="shared" si="91"/>
        <v>24.7</v>
      </c>
      <c r="BN64" s="43">
        <f t="shared" si="92"/>
        <v>22.2</v>
      </c>
      <c r="BO64" s="44">
        <f t="shared" si="93"/>
        <v>23.8</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24.142857142857142</v>
      </c>
      <c r="CA64" s="327" t="e">
        <f t="shared" si="31"/>
        <v>#N/A</v>
      </c>
      <c r="CB64" s="329">
        <f t="shared" si="72"/>
        <v>30</v>
      </c>
      <c r="CD64" s="689">
        <f t="shared" si="102"/>
        <v>0</v>
      </c>
      <c r="CE64" s="690">
        <f t="shared" si="103"/>
        <v>2</v>
      </c>
      <c r="CF64" s="690">
        <f t="shared" si="104"/>
        <v>0</v>
      </c>
      <c r="CG64" s="690">
        <f t="shared" si="105"/>
        <v>0</v>
      </c>
      <c r="CH64" s="690">
        <f t="shared" si="106"/>
        <v>0</v>
      </c>
      <c r="CI64" s="690">
        <f t="shared" si="107"/>
        <v>0</v>
      </c>
      <c r="CJ64" s="691">
        <f t="shared" si="108"/>
        <v>1</v>
      </c>
      <c r="CK64" s="702">
        <f t="shared" si="46"/>
        <v>7.8947368421052628</v>
      </c>
      <c r="CM64" s="42">
        <f t="shared" si="47"/>
        <v>52.4</v>
      </c>
      <c r="CN64" s="43">
        <f t="shared" si="73"/>
        <v>137.5</v>
      </c>
      <c r="CO64" s="43">
        <f t="shared" si="74"/>
        <v>130.80000000000001</v>
      </c>
      <c r="CP64" s="43">
        <f t="shared" si="75"/>
        <v>91.2</v>
      </c>
      <c r="CQ64" s="43">
        <f t="shared" si="76"/>
        <v>172.9</v>
      </c>
      <c r="CR64" s="43">
        <f t="shared" si="77"/>
        <v>199.79999999999998</v>
      </c>
      <c r="CS64" s="44">
        <f t="shared" si="78"/>
        <v>119</v>
      </c>
      <c r="CU64" s="386">
        <f>SUM(SUMIF($AZ$8:$BF$8, {"NON";"NEUT"}, AZ64:BF64))/config!$AC$16</f>
        <v>4.4000000000000004</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3.2</v>
      </c>
      <c r="DA64" s="43">
        <f>SUM(SUM(F68:G68)*$CY$108, SUM(F175:G175)*$CY$109, SUM(F282:G282)*$CY$110, SUM(F389:G389)*$CY$111, SUM(F496:G496)*$CY$112, SUM(F603:G603)*$CY$113, SUM(F710:G710)*$CY$114)/config!$AC$16</f>
        <v>1</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0</v>
      </c>
      <c r="DG64" s="32">
        <f t="shared" si="50"/>
        <v>40</v>
      </c>
      <c r="DH64" s="32">
        <f t="shared" si="51"/>
        <v>0</v>
      </c>
      <c r="DI64" s="32">
        <f t="shared" si="52"/>
        <v>0</v>
      </c>
      <c r="DJ64" s="32">
        <f t="shared" si="53"/>
        <v>0</v>
      </c>
      <c r="DK64" s="32">
        <f t="shared" si="54"/>
        <v>0</v>
      </c>
      <c r="DL64" s="679">
        <f t="shared" si="55"/>
        <v>20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2</v>
      </c>
      <c r="DX64" s="709">
        <f t="shared" si="65"/>
        <v>0</v>
      </c>
      <c r="DY64" s="709">
        <f t="shared" si="66"/>
        <v>0</v>
      </c>
      <c r="DZ64" s="709">
        <f t="shared" si="67"/>
        <v>0</v>
      </c>
      <c r="EA64" s="709">
        <f t="shared" si="68"/>
        <v>0</v>
      </c>
      <c r="EB64" s="709">
        <f t="shared" si="69"/>
        <v>1</v>
      </c>
      <c r="ED64" s="710"/>
      <c r="EE64" s="710"/>
      <c r="EF64" s="710"/>
      <c r="EG64" s="710"/>
      <c r="EH64" s="710"/>
      <c r="EI64" s="710"/>
      <c r="EJ64" s="710"/>
      <c r="EL64" s="710"/>
      <c r="EM64" s="710"/>
      <c r="EN64" s="710"/>
      <c r="EO64" s="710"/>
      <c r="EP64" s="710"/>
      <c r="EQ64" s="710"/>
      <c r="ER64" s="710"/>
    </row>
    <row r="65" spans="1:148" ht="15" x14ac:dyDescent="0.25">
      <c r="A65" s="352" t="s">
        <v>98</v>
      </c>
      <c r="B65" s="500">
        <v>7</v>
      </c>
      <c r="C65" s="148">
        <v>1</v>
      </c>
      <c r="D65" s="148">
        <v>5</v>
      </c>
      <c r="E65" s="148">
        <v>0</v>
      </c>
      <c r="F65" s="148">
        <v>1</v>
      </c>
      <c r="G65" s="148">
        <v>0</v>
      </c>
      <c r="H65" s="148">
        <v>0</v>
      </c>
      <c r="I65" s="148">
        <v>0</v>
      </c>
      <c r="J65" s="148">
        <v>0</v>
      </c>
      <c r="K65" s="148">
        <v>0</v>
      </c>
      <c r="L65" s="148">
        <v>0</v>
      </c>
      <c r="M65" s="512"/>
      <c r="N65" s="528" t="s">
        <v>98</v>
      </c>
      <c r="O65" s="733">
        <v>1</v>
      </c>
      <c r="P65" s="734">
        <v>1</v>
      </c>
      <c r="Q65" s="734">
        <v>0</v>
      </c>
      <c r="R65" s="734">
        <v>2</v>
      </c>
      <c r="S65" s="734">
        <v>3</v>
      </c>
      <c r="T65" s="734">
        <v>0</v>
      </c>
      <c r="U65" s="734">
        <v>0</v>
      </c>
      <c r="V65" s="734">
        <v>0</v>
      </c>
      <c r="W65" s="734">
        <v>0</v>
      </c>
      <c r="X65" s="734">
        <v>0</v>
      </c>
      <c r="Y65" s="734">
        <v>0</v>
      </c>
      <c r="Z65" s="734">
        <v>0</v>
      </c>
      <c r="AA65" s="734">
        <v>0</v>
      </c>
      <c r="AB65" s="734">
        <v>0</v>
      </c>
      <c r="AC65" s="149">
        <v>22</v>
      </c>
      <c r="AD65" s="149" t="s">
        <v>24</v>
      </c>
      <c r="AE65" s="148">
        <v>0</v>
      </c>
      <c r="AF65" s="149">
        <v>0</v>
      </c>
      <c r="AG65" s="148">
        <v>0</v>
      </c>
      <c r="AH65" s="149">
        <v>0</v>
      </c>
      <c r="AI65" s="148">
        <v>0</v>
      </c>
      <c r="AJ65" s="501">
        <v>0</v>
      </c>
      <c r="AP65" s="316">
        <f t="shared" si="42"/>
        <v>4</v>
      </c>
      <c r="AR65" s="34">
        <f t="shared" si="43"/>
        <v>0.56250000000000011</v>
      </c>
      <c r="AS65" s="42">
        <f>SUM(C69,C176,C283,C390,C497,C604,C711)/config!$AC$13</f>
        <v>0.14285714285714285</v>
      </c>
      <c r="AT65" s="43">
        <f>SUM(D69:E69,D176:E176,D283:E283,D390:E390,D497:E497,D604:E604,D711:E711)/config!$AC$13</f>
        <v>6</v>
      </c>
      <c r="AU65" s="43">
        <f>SUM(F69:G69,F176:G176,F283:G283,F390:G390,F497:G497,F604:G604,F711:G711)/config!$AC$13</f>
        <v>0.5714285714285714</v>
      </c>
      <c r="AV65" s="43">
        <f>SUM(H69,H176,H283,H390,H497,H604,H711)/config!$AC$13</f>
        <v>0</v>
      </c>
      <c r="AW65" s="44">
        <f>SUM(I69:L69,I176:L176,I283:L283,I390:L390,I497:L497,I604:L604,I711:L711)/config!$AC$13</f>
        <v>0</v>
      </c>
      <c r="AY65" s="34">
        <f t="shared" si="44"/>
        <v>0.56250000000000011</v>
      </c>
      <c r="AZ65" s="45">
        <f t="shared" si="79"/>
        <v>3</v>
      </c>
      <c r="BA65" s="46">
        <f t="shared" si="80"/>
        <v>3</v>
      </c>
      <c r="BB65" s="46">
        <f t="shared" si="81"/>
        <v>6</v>
      </c>
      <c r="BC65" s="46">
        <f t="shared" si="82"/>
        <v>9</v>
      </c>
      <c r="BD65" s="46">
        <f t="shared" si="83"/>
        <v>5</v>
      </c>
      <c r="BE65" s="46">
        <f t="shared" si="84"/>
        <v>13</v>
      </c>
      <c r="BF65" s="47">
        <f t="shared" si="85"/>
        <v>8</v>
      </c>
      <c r="BG65" s="23"/>
      <c r="BH65" s="34">
        <f t="shared" si="86"/>
        <v>0.56250000000000011</v>
      </c>
      <c r="BI65" s="42">
        <f t="shared" si="87"/>
        <v>19.7</v>
      </c>
      <c r="BJ65" s="43">
        <f t="shared" si="88"/>
        <v>24.1</v>
      </c>
      <c r="BK65" s="43">
        <f t="shared" si="89"/>
        <v>23</v>
      </c>
      <c r="BL65" s="43">
        <f t="shared" si="90"/>
        <v>23.8</v>
      </c>
      <c r="BM65" s="43">
        <f t="shared" si="91"/>
        <v>24.5</v>
      </c>
      <c r="BN65" s="43">
        <f t="shared" si="92"/>
        <v>23.9</v>
      </c>
      <c r="BO65" s="44">
        <f t="shared" si="93"/>
        <v>26.3</v>
      </c>
      <c r="BP65" s="23"/>
      <c r="BQ65" s="34">
        <f t="shared" si="94"/>
        <v>0.56250000000000011</v>
      </c>
      <c r="BR65" s="42" t="str">
        <f t="shared" si="95"/>
        <v/>
      </c>
      <c r="BS65" s="43" t="str">
        <f t="shared" si="96"/>
        <v/>
      </c>
      <c r="BT65" s="43" t="str">
        <f t="shared" si="97"/>
        <v/>
      </c>
      <c r="BU65" s="43" t="str">
        <f t="shared" si="98"/>
        <v/>
      </c>
      <c r="BV65" s="43" t="str">
        <f t="shared" si="99"/>
        <v/>
      </c>
      <c r="BW65" s="43">
        <f t="shared" si="100"/>
        <v>30.1</v>
      </c>
      <c r="BX65" s="44" t="str">
        <f t="shared" si="101"/>
        <v/>
      </c>
      <c r="BZ65" s="41">
        <f t="shared" si="45"/>
        <v>23.614285714285717</v>
      </c>
      <c r="CA65" s="327">
        <f t="shared" si="31"/>
        <v>30.1</v>
      </c>
      <c r="CB65" s="329">
        <f t="shared" si="72"/>
        <v>30</v>
      </c>
      <c r="CD65" s="689">
        <f t="shared" si="102"/>
        <v>0</v>
      </c>
      <c r="CE65" s="690">
        <f t="shared" si="103"/>
        <v>0</v>
      </c>
      <c r="CF65" s="690">
        <f t="shared" si="104"/>
        <v>0</v>
      </c>
      <c r="CG65" s="690">
        <f t="shared" si="105"/>
        <v>0</v>
      </c>
      <c r="CH65" s="690">
        <f t="shared" si="106"/>
        <v>0</v>
      </c>
      <c r="CI65" s="690">
        <f t="shared" si="107"/>
        <v>2</v>
      </c>
      <c r="CJ65" s="691">
        <f t="shared" si="108"/>
        <v>1</v>
      </c>
      <c r="CK65" s="702">
        <f t="shared" si="46"/>
        <v>6.3829787234042552</v>
      </c>
      <c r="CM65" s="42">
        <f t="shared" si="47"/>
        <v>59.099999999999994</v>
      </c>
      <c r="CN65" s="43">
        <f t="shared" si="73"/>
        <v>72.300000000000011</v>
      </c>
      <c r="CO65" s="43">
        <f t="shared" si="74"/>
        <v>138</v>
      </c>
      <c r="CP65" s="43">
        <f t="shared" si="75"/>
        <v>214.20000000000002</v>
      </c>
      <c r="CQ65" s="43">
        <f t="shared" si="76"/>
        <v>122.5</v>
      </c>
      <c r="CR65" s="43">
        <f t="shared" si="77"/>
        <v>310.7</v>
      </c>
      <c r="CS65" s="44">
        <f t="shared" si="78"/>
        <v>210.4</v>
      </c>
      <c r="CU65" s="386">
        <f>SUM(SUMIF($AZ$8:$BF$8, {"NON";"NEUT"}, AZ65:BF65))/config!$AC$16</f>
        <v>5.8</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4.8</v>
      </c>
      <c r="DA65" s="43">
        <f>SUM(SUM(F69:G69)*$CY$108, SUM(F176:G176)*$CY$109, SUM(F283:G283)*$CY$110, SUM(F390:G390)*$CY$111, SUM(F497:G497)*$CY$112, SUM(F604:G604)*$CY$113, SUM(F711:G711)*$CY$114)/config!$AC$16</f>
        <v>0.8</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15.384615384615385</v>
      </c>
      <c r="DL65" s="679">
        <f t="shared" si="55"/>
        <v>12.5</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2</v>
      </c>
      <c r="EB65" s="709">
        <f t="shared" si="69"/>
        <v>1</v>
      </c>
      <c r="ED65" s="710"/>
      <c r="EE65" s="710"/>
      <c r="EF65" s="710"/>
      <c r="EG65" s="710"/>
      <c r="EH65" s="710"/>
      <c r="EI65" s="710"/>
      <c r="EJ65" s="710"/>
      <c r="EL65" s="710"/>
      <c r="EM65" s="710"/>
      <c r="EN65" s="710"/>
      <c r="EO65" s="710"/>
      <c r="EP65" s="710"/>
      <c r="EQ65" s="710"/>
      <c r="ER65" s="710"/>
    </row>
    <row r="66" spans="1:148" ht="15" x14ac:dyDescent="0.25">
      <c r="A66" s="352" t="s">
        <v>99</v>
      </c>
      <c r="B66" s="500">
        <v>6</v>
      </c>
      <c r="C66" s="148">
        <v>0</v>
      </c>
      <c r="D66" s="148">
        <v>6</v>
      </c>
      <c r="E66" s="148">
        <v>0</v>
      </c>
      <c r="F66" s="148">
        <v>0</v>
      </c>
      <c r="G66" s="148">
        <v>0</v>
      </c>
      <c r="H66" s="148">
        <v>0</v>
      </c>
      <c r="I66" s="148">
        <v>0</v>
      </c>
      <c r="J66" s="148">
        <v>0</v>
      </c>
      <c r="K66" s="148">
        <v>0</v>
      </c>
      <c r="L66" s="148">
        <v>0</v>
      </c>
      <c r="M66" s="512"/>
      <c r="N66" s="528" t="s">
        <v>99</v>
      </c>
      <c r="O66" s="733">
        <v>0</v>
      </c>
      <c r="P66" s="734">
        <v>0</v>
      </c>
      <c r="Q66" s="734">
        <v>0</v>
      </c>
      <c r="R66" s="734">
        <v>3</v>
      </c>
      <c r="S66" s="734">
        <v>3</v>
      </c>
      <c r="T66" s="734">
        <v>0</v>
      </c>
      <c r="U66" s="734">
        <v>0</v>
      </c>
      <c r="V66" s="734">
        <v>0</v>
      </c>
      <c r="W66" s="734">
        <v>0</v>
      </c>
      <c r="X66" s="734">
        <v>0</v>
      </c>
      <c r="Y66" s="734">
        <v>0</v>
      </c>
      <c r="Z66" s="734">
        <v>0</v>
      </c>
      <c r="AA66" s="734">
        <v>0</v>
      </c>
      <c r="AB66" s="734">
        <v>0</v>
      </c>
      <c r="AC66" s="149">
        <v>24.3</v>
      </c>
      <c r="AD66" s="149" t="s">
        <v>24</v>
      </c>
      <c r="AE66" s="148">
        <v>0</v>
      </c>
      <c r="AF66" s="149">
        <v>0</v>
      </c>
      <c r="AG66" s="148">
        <v>0</v>
      </c>
      <c r="AH66" s="149">
        <v>0</v>
      </c>
      <c r="AI66" s="148">
        <v>0</v>
      </c>
      <c r="AJ66" s="501">
        <v>0</v>
      </c>
      <c r="AP66" s="316">
        <f t="shared" si="42"/>
        <v>3</v>
      </c>
      <c r="AR66" s="34">
        <f t="shared" si="43"/>
        <v>0.57291666666666674</v>
      </c>
      <c r="AS66" s="42">
        <f>SUM(C70,C177,C284,C391,C498,C605,C712)/config!$AC$13</f>
        <v>0.14285714285714285</v>
      </c>
      <c r="AT66" s="43">
        <f>SUM(D70:E70,D177:E177,D284:E284,D391:E391,D498:E498,D605:E605,D712:E712)/config!$AC$13</f>
        <v>4.8571428571428568</v>
      </c>
      <c r="AU66" s="43">
        <f>SUM(F70:G70,F177:G177,F284:G284,F391:G391,F498:G498,F605:G605,F712:G712)/config!$AC$13</f>
        <v>0.5714285714285714</v>
      </c>
      <c r="AV66" s="43">
        <f>SUM(H70,H177,H284,H391,H498,H605,H712)/config!$AC$13</f>
        <v>0</v>
      </c>
      <c r="AW66" s="44">
        <f>SUM(I70:L70,I177:L177,I284:L284,I391:L391,I498:L498,I605:L605,I712:L712)/config!$AC$13</f>
        <v>0</v>
      </c>
      <c r="AY66" s="34">
        <f t="shared" si="44"/>
        <v>0.57291666666666674</v>
      </c>
      <c r="AZ66" s="45">
        <f t="shared" si="79"/>
        <v>5</v>
      </c>
      <c r="BA66" s="46">
        <f t="shared" si="80"/>
        <v>2</v>
      </c>
      <c r="BB66" s="46">
        <f t="shared" si="81"/>
        <v>4</v>
      </c>
      <c r="BC66" s="46">
        <f t="shared" si="82"/>
        <v>4</v>
      </c>
      <c r="BD66" s="46">
        <f t="shared" si="83"/>
        <v>5</v>
      </c>
      <c r="BE66" s="46">
        <f t="shared" si="84"/>
        <v>8</v>
      </c>
      <c r="BF66" s="47">
        <f t="shared" si="85"/>
        <v>11</v>
      </c>
      <c r="BG66" s="23"/>
      <c r="BH66" s="34">
        <f t="shared" si="86"/>
        <v>0.57291666666666674</v>
      </c>
      <c r="BI66" s="42">
        <f t="shared" si="87"/>
        <v>24.2</v>
      </c>
      <c r="BJ66" s="43">
        <f t="shared" si="88"/>
        <v>24.6</v>
      </c>
      <c r="BK66" s="43">
        <f t="shared" si="89"/>
        <v>23.4</v>
      </c>
      <c r="BL66" s="43">
        <f t="shared" si="90"/>
        <v>24.6</v>
      </c>
      <c r="BM66" s="43">
        <f t="shared" si="91"/>
        <v>22.6</v>
      </c>
      <c r="BN66" s="43">
        <f t="shared" si="92"/>
        <v>26</v>
      </c>
      <c r="BO66" s="44">
        <f t="shared" si="93"/>
        <v>20.9</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f t="shared" si="101"/>
        <v>25.9</v>
      </c>
      <c r="BZ66" s="41">
        <f t="shared" si="45"/>
        <v>23.757142857142856</v>
      </c>
      <c r="CA66" s="327">
        <f t="shared" si="31"/>
        <v>25.9</v>
      </c>
      <c r="CB66" s="329">
        <f t="shared" si="72"/>
        <v>30</v>
      </c>
      <c r="CD66" s="689">
        <f t="shared" si="102"/>
        <v>0</v>
      </c>
      <c r="CE66" s="690">
        <f t="shared" si="103"/>
        <v>0</v>
      </c>
      <c r="CF66" s="690">
        <f t="shared" si="104"/>
        <v>1</v>
      </c>
      <c r="CG66" s="690">
        <f t="shared" si="105"/>
        <v>1</v>
      </c>
      <c r="CH66" s="690">
        <f t="shared" si="106"/>
        <v>0</v>
      </c>
      <c r="CI66" s="690">
        <f t="shared" si="107"/>
        <v>2</v>
      </c>
      <c r="CJ66" s="691">
        <f t="shared" si="108"/>
        <v>0</v>
      </c>
      <c r="CK66" s="702">
        <f t="shared" si="46"/>
        <v>10.256410256410255</v>
      </c>
      <c r="CM66" s="42">
        <f t="shared" si="47"/>
        <v>121</v>
      </c>
      <c r="CN66" s="43">
        <f t="shared" si="73"/>
        <v>49.2</v>
      </c>
      <c r="CO66" s="43">
        <f t="shared" si="74"/>
        <v>93.6</v>
      </c>
      <c r="CP66" s="43">
        <f t="shared" si="75"/>
        <v>98.4</v>
      </c>
      <c r="CQ66" s="43">
        <f t="shared" si="76"/>
        <v>113</v>
      </c>
      <c r="CR66" s="43">
        <f t="shared" si="77"/>
        <v>208</v>
      </c>
      <c r="CS66" s="44">
        <f t="shared" si="78"/>
        <v>229.89999999999998</v>
      </c>
      <c r="CU66" s="386">
        <f>SUM(SUMIF($AZ$8:$BF$8, {"NON";"NEUT"}, AZ66:BF66))/config!$AC$16</f>
        <v>5.2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4.2</v>
      </c>
      <c r="DA66" s="43">
        <f>SUM(SUM(F70:G70)*$CY$108, SUM(F177:G177)*$CY$109, SUM(F284:G284)*$CY$110, SUM(F391:G391)*$CY$111, SUM(F498:G498)*$CY$112, SUM(F605:G605)*$CY$113, SUM(F712:G712)*$CY$114)/config!$AC$16</f>
        <v>0.8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25</v>
      </c>
      <c r="DI66" s="32">
        <f t="shared" si="52"/>
        <v>25</v>
      </c>
      <c r="DJ66" s="32">
        <f t="shared" si="53"/>
        <v>0</v>
      </c>
      <c r="DK66" s="32">
        <f t="shared" si="54"/>
        <v>25</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1</v>
      </c>
      <c r="DY66" s="709">
        <f t="shared" si="66"/>
        <v>1</v>
      </c>
      <c r="DZ66" s="709">
        <f t="shared" si="67"/>
        <v>0</v>
      </c>
      <c r="EA66" s="709">
        <f t="shared" si="68"/>
        <v>2</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6</v>
      </c>
      <c r="C67" s="148">
        <v>1</v>
      </c>
      <c r="D67" s="148">
        <v>4</v>
      </c>
      <c r="E67" s="148">
        <v>0</v>
      </c>
      <c r="F67" s="148">
        <v>1</v>
      </c>
      <c r="G67" s="148">
        <v>0</v>
      </c>
      <c r="H67" s="148">
        <v>0</v>
      </c>
      <c r="I67" s="148">
        <v>0</v>
      </c>
      <c r="J67" s="148">
        <v>0</v>
      </c>
      <c r="K67" s="148">
        <v>0</v>
      </c>
      <c r="L67" s="148">
        <v>0</v>
      </c>
      <c r="M67" s="512"/>
      <c r="N67" s="528" t="s">
        <v>60</v>
      </c>
      <c r="O67" s="733">
        <v>0</v>
      </c>
      <c r="P67" s="734">
        <v>2</v>
      </c>
      <c r="Q67" s="734">
        <v>2</v>
      </c>
      <c r="R67" s="734">
        <v>2</v>
      </c>
      <c r="S67" s="734">
        <v>0</v>
      </c>
      <c r="T67" s="734">
        <v>0</v>
      </c>
      <c r="U67" s="734">
        <v>0</v>
      </c>
      <c r="V67" s="734">
        <v>0</v>
      </c>
      <c r="W67" s="734">
        <v>0</v>
      </c>
      <c r="X67" s="734">
        <v>0</v>
      </c>
      <c r="Y67" s="734">
        <v>0</v>
      </c>
      <c r="Z67" s="734">
        <v>0</v>
      </c>
      <c r="AA67" s="734">
        <v>0</v>
      </c>
      <c r="AB67" s="734">
        <v>0</v>
      </c>
      <c r="AC67" s="149">
        <v>17.2</v>
      </c>
      <c r="AD67" s="149" t="s">
        <v>24</v>
      </c>
      <c r="AE67" s="148">
        <v>0</v>
      </c>
      <c r="AF67" s="149">
        <v>0</v>
      </c>
      <c r="AG67" s="148">
        <v>0</v>
      </c>
      <c r="AH67" s="149">
        <v>0</v>
      </c>
      <c r="AI67" s="148">
        <v>0</v>
      </c>
      <c r="AJ67" s="501">
        <v>0</v>
      </c>
      <c r="AP67" s="316">
        <f t="shared" si="42"/>
        <v>4</v>
      </c>
      <c r="AR67" s="34">
        <f t="shared" si="43"/>
        <v>0.58333333333333337</v>
      </c>
      <c r="AS67" s="42">
        <f>SUM(C71,C178,C285,C392,C499,C606,C713)/config!$AC$13</f>
        <v>0.2857142857142857</v>
      </c>
      <c r="AT67" s="43">
        <f>SUM(D71:E71,D178:E178,D285:E285,D392:E392,D499:E499,D606:E606,D713:E713)/config!$AC$13</f>
        <v>5</v>
      </c>
      <c r="AU67" s="43">
        <f>SUM(F71:G71,F178:G178,F285:G285,F392:G392,F499:G499,F606:G606,F713:G713)/config!$AC$13</f>
        <v>0.5714285714285714</v>
      </c>
      <c r="AV67" s="43">
        <f>SUM(H71,H178,H285,H392,H499,H606,H713)/config!$AC$13</f>
        <v>0</v>
      </c>
      <c r="AW67" s="44">
        <f>SUM(I71:L71,I178:L178,I285:L285,I392:L392,I499:L499,I606:L606,I713:L713)/config!$AC$13</f>
        <v>0</v>
      </c>
      <c r="AY67" s="34">
        <f t="shared" si="44"/>
        <v>0.58333333333333337</v>
      </c>
      <c r="AZ67" s="45">
        <f t="shared" si="79"/>
        <v>2</v>
      </c>
      <c r="BA67" s="46">
        <f t="shared" si="80"/>
        <v>11</v>
      </c>
      <c r="BB67" s="46">
        <f t="shared" si="81"/>
        <v>7</v>
      </c>
      <c r="BC67" s="46">
        <f t="shared" si="82"/>
        <v>2</v>
      </c>
      <c r="BD67" s="46">
        <f t="shared" si="83"/>
        <v>9</v>
      </c>
      <c r="BE67" s="46">
        <f t="shared" si="84"/>
        <v>6</v>
      </c>
      <c r="BF67" s="47">
        <f t="shared" si="85"/>
        <v>4</v>
      </c>
      <c r="BG67" s="23"/>
      <c r="BH67" s="34">
        <f t="shared" si="86"/>
        <v>0.58333333333333337</v>
      </c>
      <c r="BI67" s="42">
        <f t="shared" si="87"/>
        <v>23.8</v>
      </c>
      <c r="BJ67" s="43">
        <f t="shared" si="88"/>
        <v>24.6</v>
      </c>
      <c r="BK67" s="43">
        <f t="shared" si="89"/>
        <v>24</v>
      </c>
      <c r="BL67" s="43">
        <f t="shared" si="90"/>
        <v>19.7</v>
      </c>
      <c r="BM67" s="43">
        <f t="shared" si="91"/>
        <v>25.4</v>
      </c>
      <c r="BN67" s="43">
        <f t="shared" si="92"/>
        <v>24.7</v>
      </c>
      <c r="BO67" s="44">
        <f t="shared" si="93"/>
        <v>27.4</v>
      </c>
      <c r="BP67" s="23"/>
      <c r="BQ67" s="34">
        <f t="shared" si="94"/>
        <v>0.58333333333333337</v>
      </c>
      <c r="BR67" s="42" t="str">
        <f t="shared" si="95"/>
        <v/>
      </c>
      <c r="BS67" s="43">
        <f t="shared" si="96"/>
        <v>28.7</v>
      </c>
      <c r="BT67" s="43" t="str">
        <f t="shared" si="97"/>
        <v/>
      </c>
      <c r="BU67" s="43" t="str">
        <f t="shared" si="98"/>
        <v/>
      </c>
      <c r="BV67" s="43" t="str">
        <f t="shared" si="99"/>
        <v/>
      </c>
      <c r="BW67" s="43" t="str">
        <f t="shared" si="100"/>
        <v/>
      </c>
      <c r="BX67" s="44" t="str">
        <f t="shared" si="101"/>
        <v/>
      </c>
      <c r="BZ67" s="41">
        <f t="shared" si="45"/>
        <v>24.228571428571428</v>
      </c>
      <c r="CA67" s="327">
        <f t="shared" si="31"/>
        <v>28.7</v>
      </c>
      <c r="CB67" s="329">
        <f t="shared" si="72"/>
        <v>30</v>
      </c>
      <c r="CD67" s="689">
        <f t="shared" si="102"/>
        <v>0</v>
      </c>
      <c r="CE67" s="690">
        <f t="shared" si="103"/>
        <v>1</v>
      </c>
      <c r="CF67" s="690">
        <f t="shared" si="104"/>
        <v>0</v>
      </c>
      <c r="CG67" s="690">
        <f t="shared" si="105"/>
        <v>0</v>
      </c>
      <c r="CH67" s="690">
        <f t="shared" si="106"/>
        <v>1</v>
      </c>
      <c r="CI67" s="690">
        <f t="shared" si="107"/>
        <v>0</v>
      </c>
      <c r="CJ67" s="691">
        <f t="shared" si="108"/>
        <v>0</v>
      </c>
      <c r="CK67" s="702">
        <f t="shared" si="46"/>
        <v>4.8780487804878048</v>
      </c>
      <c r="CM67" s="42">
        <f t="shared" si="47"/>
        <v>47.6</v>
      </c>
      <c r="CN67" s="43">
        <f t="shared" si="73"/>
        <v>270.60000000000002</v>
      </c>
      <c r="CO67" s="43">
        <f t="shared" si="74"/>
        <v>168</v>
      </c>
      <c r="CP67" s="43">
        <f t="shared" si="75"/>
        <v>39.4</v>
      </c>
      <c r="CQ67" s="43">
        <f t="shared" si="76"/>
        <v>228.6</v>
      </c>
      <c r="CR67" s="43">
        <f t="shared" si="77"/>
        <v>148.19999999999999</v>
      </c>
      <c r="CS67" s="44">
        <f t="shared" si="78"/>
        <v>109.6</v>
      </c>
      <c r="CU67" s="386">
        <f>SUM(SUMIF($AZ$8:$BF$8, {"NON";"NEUT"}, AZ67:BF67))/config!$AC$16</f>
        <v>5.2</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4.8</v>
      </c>
      <c r="DA67" s="43">
        <f>SUM(SUM(F71:G71)*$CY$108, SUM(F178:G178)*$CY$109, SUM(F285:G285)*$CY$110, SUM(F392:G392)*$CY$111, SUM(F499:G499)*$CY$112, SUM(F606:G606)*$CY$113, SUM(F713:G713)*$CY$114)/config!$AC$16</f>
        <v>0.4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9.0909090909090917</v>
      </c>
      <c r="DH67" s="32">
        <f t="shared" si="51"/>
        <v>0</v>
      </c>
      <c r="DI67" s="32">
        <f t="shared" si="52"/>
        <v>0</v>
      </c>
      <c r="DJ67" s="32">
        <f t="shared" si="53"/>
        <v>11.111111111111111</v>
      </c>
      <c r="DK67" s="32">
        <f t="shared" si="54"/>
        <v>0</v>
      </c>
      <c r="DL67" s="679">
        <f t="shared" si="55"/>
        <v>0</v>
      </c>
      <c r="DN67" s="11">
        <f t="shared" si="56"/>
        <v>0</v>
      </c>
      <c r="DO67" s="11">
        <f t="shared" si="57"/>
        <v>0</v>
      </c>
      <c r="DP67" s="11">
        <f t="shared" si="58"/>
        <v>0</v>
      </c>
      <c r="DQ67" s="11">
        <f t="shared" si="59"/>
        <v>0</v>
      </c>
      <c r="DR67" s="11">
        <f t="shared" si="60"/>
        <v>1</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v>
      </c>
      <c r="C68" s="148">
        <v>0</v>
      </c>
      <c r="D68" s="148">
        <v>0</v>
      </c>
      <c r="E68" s="148">
        <v>0</v>
      </c>
      <c r="F68" s="148">
        <v>2</v>
      </c>
      <c r="G68" s="148">
        <v>0</v>
      </c>
      <c r="H68" s="148">
        <v>0</v>
      </c>
      <c r="I68" s="148">
        <v>0</v>
      </c>
      <c r="J68" s="148">
        <v>0</v>
      </c>
      <c r="K68" s="148">
        <v>0</v>
      </c>
      <c r="L68" s="148">
        <v>0</v>
      </c>
      <c r="M68" s="512"/>
      <c r="N68" s="528" t="s">
        <v>100</v>
      </c>
      <c r="O68" s="733">
        <v>0</v>
      </c>
      <c r="P68" s="734">
        <v>0</v>
      </c>
      <c r="Q68" s="734">
        <v>0</v>
      </c>
      <c r="R68" s="734">
        <v>0</v>
      </c>
      <c r="S68" s="734">
        <v>2</v>
      </c>
      <c r="T68" s="734">
        <v>0</v>
      </c>
      <c r="U68" s="734">
        <v>0</v>
      </c>
      <c r="V68" s="734">
        <v>0</v>
      </c>
      <c r="W68" s="734">
        <v>0</v>
      </c>
      <c r="X68" s="734">
        <v>0</v>
      </c>
      <c r="Y68" s="734">
        <v>0</v>
      </c>
      <c r="Z68" s="734">
        <v>0</v>
      </c>
      <c r="AA68" s="734">
        <v>0</v>
      </c>
      <c r="AB68" s="734">
        <v>0</v>
      </c>
      <c r="AC68" s="149">
        <v>26.2</v>
      </c>
      <c r="AD68" s="149" t="s">
        <v>24</v>
      </c>
      <c r="AE68" s="148">
        <v>0</v>
      </c>
      <c r="AF68" s="149">
        <v>0</v>
      </c>
      <c r="AG68" s="148">
        <v>0</v>
      </c>
      <c r="AH68" s="149">
        <v>0</v>
      </c>
      <c r="AI68" s="148">
        <v>0</v>
      </c>
      <c r="AJ68" s="501">
        <v>0</v>
      </c>
      <c r="AP68" s="316">
        <f t="shared" si="42"/>
        <v>3</v>
      </c>
      <c r="AR68" s="34">
        <f t="shared" si="43"/>
        <v>0.59375</v>
      </c>
      <c r="AS68" s="42">
        <f>SUM(C72,C179,C286,C393,C500,C607,C714)/config!$AC$13</f>
        <v>0.2857142857142857</v>
      </c>
      <c r="AT68" s="43">
        <f>SUM(D72:E72,D179:E179,D286:E286,D393:E393,D500:E500,D607:E607,D714:E714)/config!$AC$13</f>
        <v>3.8571428571428572</v>
      </c>
      <c r="AU68" s="43">
        <f>SUM(F72:G72,F179:G179,F286:G286,F393:G393,F500:G500,F607:G607,F714:G714)/config!$AC$13</f>
        <v>0.42857142857142855</v>
      </c>
      <c r="AV68" s="43">
        <f>SUM(H72,H179,H286,H393,H500,H607,H714)/config!$AC$13</f>
        <v>0</v>
      </c>
      <c r="AW68" s="44">
        <f>SUM(I72:L72,I179:L179,I286:L286,I393:L393,I500:L500,I607:L607,I714:L714)/config!$AC$13</f>
        <v>0</v>
      </c>
      <c r="AY68" s="34">
        <f t="shared" si="44"/>
        <v>0.59375</v>
      </c>
      <c r="AZ68" s="45">
        <f t="shared" si="79"/>
        <v>5</v>
      </c>
      <c r="BA68" s="46">
        <f t="shared" si="80"/>
        <v>2</v>
      </c>
      <c r="BB68" s="46">
        <f t="shared" si="81"/>
        <v>5</v>
      </c>
      <c r="BC68" s="46">
        <f t="shared" si="82"/>
        <v>5</v>
      </c>
      <c r="BD68" s="46">
        <f t="shared" si="83"/>
        <v>4</v>
      </c>
      <c r="BE68" s="46">
        <f t="shared" si="84"/>
        <v>7</v>
      </c>
      <c r="BF68" s="47">
        <f t="shared" si="85"/>
        <v>4</v>
      </c>
      <c r="BG68" s="23"/>
      <c r="BH68" s="34">
        <f t="shared" si="86"/>
        <v>0.59375</v>
      </c>
      <c r="BI68" s="42">
        <f t="shared" si="87"/>
        <v>26.8</v>
      </c>
      <c r="BJ68" s="43">
        <f t="shared" si="88"/>
        <v>23.1</v>
      </c>
      <c r="BK68" s="43">
        <f t="shared" si="89"/>
        <v>23.1</v>
      </c>
      <c r="BL68" s="43">
        <f t="shared" si="90"/>
        <v>23.3</v>
      </c>
      <c r="BM68" s="43">
        <f t="shared" si="91"/>
        <v>25.8</v>
      </c>
      <c r="BN68" s="43">
        <f t="shared" si="92"/>
        <v>21.3</v>
      </c>
      <c r="BO68" s="44">
        <f t="shared" si="93"/>
        <v>26.6</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24.285714285714285</v>
      </c>
      <c r="CA68" s="327" t="e">
        <f t="shared" si="31"/>
        <v>#N/A</v>
      </c>
      <c r="CB68" s="329">
        <f t="shared" si="72"/>
        <v>30</v>
      </c>
      <c r="CD68" s="689">
        <f t="shared" si="102"/>
        <v>1</v>
      </c>
      <c r="CE68" s="690">
        <f t="shared" si="103"/>
        <v>0</v>
      </c>
      <c r="CF68" s="690">
        <f t="shared" si="104"/>
        <v>0</v>
      </c>
      <c r="CG68" s="690">
        <f t="shared" si="105"/>
        <v>0</v>
      </c>
      <c r="CH68" s="690">
        <f t="shared" si="106"/>
        <v>0</v>
      </c>
      <c r="CI68" s="690">
        <f t="shared" si="107"/>
        <v>1</v>
      </c>
      <c r="CJ68" s="691">
        <f t="shared" si="108"/>
        <v>0</v>
      </c>
      <c r="CK68" s="702">
        <f t="shared" si="46"/>
        <v>6.25</v>
      </c>
      <c r="CM68" s="42">
        <f t="shared" si="47"/>
        <v>134</v>
      </c>
      <c r="CN68" s="43">
        <f t="shared" si="73"/>
        <v>46.2</v>
      </c>
      <c r="CO68" s="43">
        <f t="shared" si="74"/>
        <v>115.5</v>
      </c>
      <c r="CP68" s="43">
        <f t="shared" si="75"/>
        <v>116.5</v>
      </c>
      <c r="CQ68" s="43">
        <f t="shared" si="76"/>
        <v>103.2</v>
      </c>
      <c r="CR68" s="43">
        <f t="shared" si="77"/>
        <v>149.1</v>
      </c>
      <c r="CS68" s="44">
        <f t="shared" si="78"/>
        <v>106.4</v>
      </c>
      <c r="CU68" s="386">
        <f>SUM(SUMIF($AZ$8:$BF$8, {"NON";"NEUT"}, AZ68:BF68))/config!$AC$16</f>
        <v>4.2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3.6</v>
      </c>
      <c r="DA68" s="43">
        <f>SUM(SUM(F72:G72)*$CY$108, SUM(F179:G179)*$CY$109, SUM(F286:G286)*$CY$110, SUM(F393:G393)*$CY$111, SUM(F500:G500)*$CY$112, SUM(F607:G607)*$CY$113, SUM(F714:G714)*$CY$114)/config!$AC$16</f>
        <v>0.6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20</v>
      </c>
      <c r="DG68" s="32">
        <f t="shared" si="50"/>
        <v>0</v>
      </c>
      <c r="DH68" s="32">
        <f t="shared" si="51"/>
        <v>0</v>
      </c>
      <c r="DI68" s="32">
        <f t="shared" si="52"/>
        <v>0</v>
      </c>
      <c r="DJ68" s="32">
        <f t="shared" si="53"/>
        <v>0</v>
      </c>
      <c r="DK68" s="32">
        <f t="shared" si="54"/>
        <v>14.285714285714285</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0</v>
      </c>
      <c r="DX68" s="709">
        <f t="shared" si="65"/>
        <v>0</v>
      </c>
      <c r="DY68" s="709">
        <f t="shared" si="66"/>
        <v>0</v>
      </c>
      <c r="DZ68" s="709">
        <f t="shared" si="67"/>
        <v>0</v>
      </c>
      <c r="EA68" s="709">
        <f t="shared" si="68"/>
        <v>1</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v>
      </c>
      <c r="C69" s="148">
        <v>0</v>
      </c>
      <c r="D69" s="148">
        <v>2</v>
      </c>
      <c r="E69" s="148">
        <v>0</v>
      </c>
      <c r="F69" s="148">
        <v>1</v>
      </c>
      <c r="G69" s="148">
        <v>0</v>
      </c>
      <c r="H69" s="148">
        <v>0</v>
      </c>
      <c r="I69" s="148">
        <v>0</v>
      </c>
      <c r="J69" s="148">
        <v>0</v>
      </c>
      <c r="K69" s="148">
        <v>0</v>
      </c>
      <c r="L69" s="148">
        <v>0</v>
      </c>
      <c r="M69" s="512"/>
      <c r="N69" s="528" t="s">
        <v>101</v>
      </c>
      <c r="O69" s="733">
        <v>0</v>
      </c>
      <c r="P69" s="734">
        <v>0</v>
      </c>
      <c r="Q69" s="734">
        <v>2</v>
      </c>
      <c r="R69" s="734">
        <v>1</v>
      </c>
      <c r="S69" s="734">
        <v>0</v>
      </c>
      <c r="T69" s="734">
        <v>0</v>
      </c>
      <c r="U69" s="734">
        <v>0</v>
      </c>
      <c r="V69" s="734">
        <v>0</v>
      </c>
      <c r="W69" s="734">
        <v>0</v>
      </c>
      <c r="X69" s="734">
        <v>0</v>
      </c>
      <c r="Y69" s="734">
        <v>0</v>
      </c>
      <c r="Z69" s="734">
        <v>0</v>
      </c>
      <c r="AA69" s="734">
        <v>0</v>
      </c>
      <c r="AB69" s="734">
        <v>0</v>
      </c>
      <c r="AC69" s="149">
        <v>19.7</v>
      </c>
      <c r="AD69" s="149" t="s">
        <v>24</v>
      </c>
      <c r="AE69" s="148">
        <v>0</v>
      </c>
      <c r="AF69" s="149">
        <v>0</v>
      </c>
      <c r="AG69" s="148">
        <v>0</v>
      </c>
      <c r="AH69" s="149">
        <v>0</v>
      </c>
      <c r="AI69" s="148">
        <v>0</v>
      </c>
      <c r="AJ69" s="501">
        <v>0</v>
      </c>
      <c r="AP69" s="316">
        <f t="shared" si="42"/>
        <v>2</v>
      </c>
      <c r="AR69" s="34">
        <f t="shared" si="43"/>
        <v>0.60416666666666663</v>
      </c>
      <c r="AS69" s="42">
        <f>SUM(C73,C180,C287,C394,C501,C608,C715)/config!$AC$13</f>
        <v>0.14285714285714285</v>
      </c>
      <c r="AT69" s="43">
        <f>SUM(D73:E73,D180:E180,D287:E287,D394:E394,D501:E501,D608:E608,D715:E715)/config!$AC$13</f>
        <v>4.5714285714285712</v>
      </c>
      <c r="AU69" s="43">
        <f>SUM(F73:G73,F180:G180,F287:G287,F394:G394,F501:G501,F608:G608,F715:G715)/config!$AC$13</f>
        <v>0.2857142857142857</v>
      </c>
      <c r="AV69" s="43">
        <f>SUM(H73,H180,H287,H394,H501,H608,H715)/config!$AC$13</f>
        <v>0</v>
      </c>
      <c r="AW69" s="44">
        <f>SUM(I73:L73,I180:L180,I287:L287,I394:L394,I501:L501,I608:L608,I715:L715)/config!$AC$13</f>
        <v>0</v>
      </c>
      <c r="AY69" s="34">
        <f t="shared" si="44"/>
        <v>0.60416666666666663</v>
      </c>
      <c r="AZ69" s="45">
        <f t="shared" si="79"/>
        <v>6</v>
      </c>
      <c r="BA69" s="46">
        <f t="shared" si="80"/>
        <v>6</v>
      </c>
      <c r="BB69" s="46">
        <f t="shared" si="81"/>
        <v>4</v>
      </c>
      <c r="BC69" s="46">
        <f t="shared" si="82"/>
        <v>8</v>
      </c>
      <c r="BD69" s="46">
        <f t="shared" si="83"/>
        <v>4</v>
      </c>
      <c r="BE69" s="46">
        <f t="shared" si="84"/>
        <v>3</v>
      </c>
      <c r="BF69" s="47">
        <f t="shared" si="85"/>
        <v>4</v>
      </c>
      <c r="BG69" s="23"/>
      <c r="BH69" s="34">
        <f t="shared" si="86"/>
        <v>0.60416666666666663</v>
      </c>
      <c r="BI69" s="42">
        <f t="shared" si="87"/>
        <v>23.4</v>
      </c>
      <c r="BJ69" s="43">
        <f t="shared" si="88"/>
        <v>26</v>
      </c>
      <c r="BK69" s="43">
        <f t="shared" si="89"/>
        <v>21.4</v>
      </c>
      <c r="BL69" s="43">
        <f t="shared" si="90"/>
        <v>26.3</v>
      </c>
      <c r="BM69" s="43">
        <f t="shared" si="91"/>
        <v>21.6</v>
      </c>
      <c r="BN69" s="43">
        <f t="shared" si="92"/>
        <v>16</v>
      </c>
      <c r="BO69" s="44">
        <f t="shared" si="93"/>
        <v>26.8</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23.071428571428573</v>
      </c>
      <c r="CA69" s="327" t="e">
        <f t="shared" si="31"/>
        <v>#N/A</v>
      </c>
      <c r="CB69" s="329">
        <f t="shared" si="72"/>
        <v>30</v>
      </c>
      <c r="CD69" s="689">
        <f t="shared" si="102"/>
        <v>2</v>
      </c>
      <c r="CE69" s="690">
        <f t="shared" si="103"/>
        <v>1</v>
      </c>
      <c r="CF69" s="690">
        <f t="shared" si="104"/>
        <v>0</v>
      </c>
      <c r="CG69" s="690">
        <f t="shared" si="105"/>
        <v>1</v>
      </c>
      <c r="CH69" s="690">
        <f t="shared" si="106"/>
        <v>0</v>
      </c>
      <c r="CI69" s="690">
        <f t="shared" si="107"/>
        <v>0</v>
      </c>
      <c r="CJ69" s="691">
        <f t="shared" si="108"/>
        <v>1</v>
      </c>
      <c r="CK69" s="702">
        <f t="shared" si="46"/>
        <v>14.285714285714285</v>
      </c>
      <c r="CM69" s="42">
        <f t="shared" si="47"/>
        <v>140.39999999999998</v>
      </c>
      <c r="CN69" s="43">
        <f t="shared" si="73"/>
        <v>156</v>
      </c>
      <c r="CO69" s="43">
        <f t="shared" si="74"/>
        <v>85.6</v>
      </c>
      <c r="CP69" s="43">
        <f t="shared" si="75"/>
        <v>210.4</v>
      </c>
      <c r="CQ69" s="43">
        <f t="shared" si="76"/>
        <v>86.4</v>
      </c>
      <c r="CR69" s="43">
        <f t="shared" si="77"/>
        <v>48</v>
      </c>
      <c r="CS69" s="44">
        <f t="shared" si="78"/>
        <v>107.2</v>
      </c>
      <c r="CU69" s="386">
        <f>SUM(SUMIF($AZ$8:$BF$8, {"NON";"NEUT"}, AZ69:BF69))/config!$AC$16</f>
        <v>5.6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5</v>
      </c>
      <c r="DA69" s="43">
        <f>SUM(SUM(F73:G73)*$CY$108, SUM(F180:G180)*$CY$109, SUM(F287:G287)*$CY$110, SUM(F394:G394)*$CY$111, SUM(F501:G501)*$CY$112, SUM(F608:G608)*$CY$113, SUM(F715:G715)*$CY$114)/config!$AC$16</f>
        <v>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33.333333333333329</v>
      </c>
      <c r="DG69" s="32">
        <f t="shared" si="50"/>
        <v>16.666666666666664</v>
      </c>
      <c r="DH69" s="32">
        <f t="shared" si="51"/>
        <v>0</v>
      </c>
      <c r="DI69" s="32">
        <f t="shared" si="52"/>
        <v>12.5</v>
      </c>
      <c r="DJ69" s="32">
        <f t="shared" si="53"/>
        <v>0</v>
      </c>
      <c r="DK69" s="32">
        <f t="shared" si="54"/>
        <v>0</v>
      </c>
      <c r="DL69" s="679">
        <f t="shared" si="55"/>
        <v>25</v>
      </c>
      <c r="DN69" s="11">
        <f t="shared" si="56"/>
        <v>0</v>
      </c>
      <c r="DO69" s="11">
        <f t="shared" si="57"/>
        <v>1</v>
      </c>
      <c r="DP69" s="11">
        <f t="shared" si="58"/>
        <v>0</v>
      </c>
      <c r="DQ69" s="11">
        <f t="shared" si="59"/>
        <v>0</v>
      </c>
      <c r="DR69" s="11">
        <f t="shared" si="60"/>
        <v>0</v>
      </c>
      <c r="DS69" s="11">
        <f t="shared" si="61"/>
        <v>0</v>
      </c>
      <c r="DT69" s="11">
        <f t="shared" si="62"/>
        <v>0</v>
      </c>
      <c r="DV69" s="709">
        <f t="shared" si="63"/>
        <v>2</v>
      </c>
      <c r="DW69" s="709">
        <f t="shared" si="64"/>
        <v>0</v>
      </c>
      <c r="DX69" s="709">
        <f t="shared" si="65"/>
        <v>0</v>
      </c>
      <c r="DY69" s="709">
        <f t="shared" si="66"/>
        <v>1</v>
      </c>
      <c r="DZ69" s="709">
        <f t="shared" si="67"/>
        <v>0</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x14ac:dyDescent="0.25">
      <c r="A70" s="352" t="s">
        <v>102</v>
      </c>
      <c r="B70" s="500">
        <v>5</v>
      </c>
      <c r="C70" s="148">
        <v>0</v>
      </c>
      <c r="D70" s="148">
        <v>4</v>
      </c>
      <c r="E70" s="148">
        <v>0</v>
      </c>
      <c r="F70" s="148">
        <v>1</v>
      </c>
      <c r="G70" s="148">
        <v>0</v>
      </c>
      <c r="H70" s="148">
        <v>0</v>
      </c>
      <c r="I70" s="148">
        <v>0</v>
      </c>
      <c r="J70" s="148">
        <v>0</v>
      </c>
      <c r="K70" s="148">
        <v>0</v>
      </c>
      <c r="L70" s="148">
        <v>0</v>
      </c>
      <c r="M70" s="512"/>
      <c r="N70" s="528" t="s">
        <v>102</v>
      </c>
      <c r="O70" s="733">
        <v>0</v>
      </c>
      <c r="P70" s="734">
        <v>0</v>
      </c>
      <c r="Q70" s="734">
        <v>1</v>
      </c>
      <c r="R70" s="734">
        <v>2</v>
      </c>
      <c r="S70" s="734">
        <v>2</v>
      </c>
      <c r="T70" s="734">
        <v>0</v>
      </c>
      <c r="U70" s="734">
        <v>0</v>
      </c>
      <c r="V70" s="734">
        <v>0</v>
      </c>
      <c r="W70" s="734">
        <v>0</v>
      </c>
      <c r="X70" s="734">
        <v>0</v>
      </c>
      <c r="Y70" s="734">
        <v>0</v>
      </c>
      <c r="Z70" s="734">
        <v>0</v>
      </c>
      <c r="AA70" s="734">
        <v>0</v>
      </c>
      <c r="AB70" s="734">
        <v>0</v>
      </c>
      <c r="AC70" s="149">
        <v>24.2</v>
      </c>
      <c r="AD70" s="149" t="s">
        <v>24</v>
      </c>
      <c r="AE70" s="148">
        <v>0</v>
      </c>
      <c r="AF70" s="149">
        <v>0</v>
      </c>
      <c r="AG70" s="148">
        <v>0</v>
      </c>
      <c r="AH70" s="149">
        <v>0</v>
      </c>
      <c r="AI70" s="148">
        <v>0</v>
      </c>
      <c r="AJ70" s="501">
        <v>0</v>
      </c>
      <c r="AP70" s="316">
        <f t="shared" si="42"/>
        <v>8</v>
      </c>
      <c r="AR70" s="34">
        <f t="shared" si="43"/>
        <v>0.61458333333333326</v>
      </c>
      <c r="AS70" s="42">
        <f>SUM(C74,C181,C288,C395,C502,C609,C716)/config!$AC$13</f>
        <v>0.42857142857142855</v>
      </c>
      <c r="AT70" s="43">
        <f>SUM(D74:E74,D181:E181,D288:E288,D395:E395,D502:E502,D609:E609,D716:E716)/config!$AC$13</f>
        <v>6.2857142857142856</v>
      </c>
      <c r="AU70" s="43">
        <f>SUM(F74:G74,F181:G181,F288:G288,F395:G395,F502:G502,F609:G609,F716:G716)/config!$AC$13</f>
        <v>1.2857142857142858</v>
      </c>
      <c r="AV70" s="43">
        <f>SUM(H74,H181,H288,H395,H502,H609,H716)/config!$AC$13</f>
        <v>0</v>
      </c>
      <c r="AW70" s="44">
        <f>SUM(I74:L74,I181:L181,I288:L288,I395:L395,I502:L502,I609:L609,I716:L716)/config!$AC$13</f>
        <v>0</v>
      </c>
      <c r="AY70" s="34">
        <f t="shared" si="44"/>
        <v>0.61458333333333326</v>
      </c>
      <c r="AZ70" s="45">
        <f t="shared" si="79"/>
        <v>5</v>
      </c>
      <c r="BA70" s="46">
        <f t="shared" si="80"/>
        <v>11</v>
      </c>
      <c r="BB70" s="46">
        <f t="shared" si="81"/>
        <v>4</v>
      </c>
      <c r="BC70" s="46">
        <f t="shared" si="82"/>
        <v>13</v>
      </c>
      <c r="BD70" s="46">
        <f t="shared" si="83"/>
        <v>7</v>
      </c>
      <c r="BE70" s="46">
        <f t="shared" si="84"/>
        <v>4</v>
      </c>
      <c r="BF70" s="47">
        <f t="shared" si="85"/>
        <v>12</v>
      </c>
      <c r="BG70" s="23"/>
      <c r="BH70" s="34">
        <f t="shared" si="86"/>
        <v>0.61458333333333326</v>
      </c>
      <c r="BI70" s="42">
        <f t="shared" si="87"/>
        <v>23.6</v>
      </c>
      <c r="BJ70" s="43">
        <f t="shared" si="88"/>
        <v>24.7</v>
      </c>
      <c r="BK70" s="43">
        <f t="shared" si="89"/>
        <v>28.6</v>
      </c>
      <c r="BL70" s="43">
        <f t="shared" si="90"/>
        <v>25.8</v>
      </c>
      <c r="BM70" s="43">
        <f t="shared" si="91"/>
        <v>26.2</v>
      </c>
      <c r="BN70" s="43">
        <f t="shared" si="92"/>
        <v>27.2</v>
      </c>
      <c r="BO70" s="44">
        <f t="shared" si="93"/>
        <v>25.5</v>
      </c>
      <c r="BP70" s="23"/>
      <c r="BQ70" s="34">
        <f t="shared" si="94"/>
        <v>0.61458333333333326</v>
      </c>
      <c r="BR70" s="42" t="str">
        <f t="shared" si="95"/>
        <v/>
      </c>
      <c r="BS70" s="43">
        <f t="shared" si="96"/>
        <v>34.799999999999997</v>
      </c>
      <c r="BT70" s="43" t="str">
        <f t="shared" si="97"/>
        <v/>
      </c>
      <c r="BU70" s="43">
        <f t="shared" si="98"/>
        <v>31.9</v>
      </c>
      <c r="BV70" s="43" t="str">
        <f t="shared" si="99"/>
        <v/>
      </c>
      <c r="BW70" s="43" t="str">
        <f t="shared" si="100"/>
        <v/>
      </c>
      <c r="BX70" s="44">
        <f t="shared" si="101"/>
        <v>29.7</v>
      </c>
      <c r="BZ70" s="41">
        <f t="shared" si="45"/>
        <v>25.942857142857143</v>
      </c>
      <c r="CA70" s="327">
        <f t="shared" si="31"/>
        <v>32.133333333333333</v>
      </c>
      <c r="CB70" s="329">
        <f t="shared" si="72"/>
        <v>30</v>
      </c>
      <c r="CD70" s="689">
        <f t="shared" si="102"/>
        <v>0</v>
      </c>
      <c r="CE70" s="690">
        <f t="shared" si="103"/>
        <v>4</v>
      </c>
      <c r="CF70" s="690">
        <f t="shared" si="104"/>
        <v>2</v>
      </c>
      <c r="CG70" s="690">
        <f t="shared" si="105"/>
        <v>2</v>
      </c>
      <c r="CH70" s="690">
        <f t="shared" si="106"/>
        <v>2</v>
      </c>
      <c r="CI70" s="690">
        <f t="shared" si="107"/>
        <v>1</v>
      </c>
      <c r="CJ70" s="691">
        <f t="shared" si="108"/>
        <v>1</v>
      </c>
      <c r="CK70" s="702">
        <f t="shared" si="46"/>
        <v>21.428571428571427</v>
      </c>
      <c r="CM70" s="42">
        <f t="shared" si="47"/>
        <v>118</v>
      </c>
      <c r="CN70" s="43">
        <f t="shared" si="73"/>
        <v>271.7</v>
      </c>
      <c r="CO70" s="43">
        <f t="shared" si="74"/>
        <v>114.4</v>
      </c>
      <c r="CP70" s="43">
        <f t="shared" si="75"/>
        <v>335.40000000000003</v>
      </c>
      <c r="CQ70" s="43">
        <f t="shared" si="76"/>
        <v>183.4</v>
      </c>
      <c r="CR70" s="43">
        <f t="shared" si="77"/>
        <v>108.8</v>
      </c>
      <c r="CS70" s="44">
        <f t="shared" si="78"/>
        <v>306</v>
      </c>
      <c r="CU70" s="386">
        <f>SUM(SUMIF($AZ$8:$BF$8, {"NON";"NEUT"}, AZ70:BF70))/config!$AC$16</f>
        <v>9</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7</v>
      </c>
      <c r="DA70" s="43">
        <f>SUM(SUM(F74:G74)*$CY$108, SUM(F181:G181)*$CY$109, SUM(F288:G288)*$CY$110, SUM(F395:G395)*$CY$111, SUM(F502:G502)*$CY$112, SUM(F609:G609)*$CY$113, SUM(F716:G716)*$CY$114)/config!$AC$16</f>
        <v>1.6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36.363636363636367</v>
      </c>
      <c r="DH70" s="32">
        <f t="shared" si="51"/>
        <v>50</v>
      </c>
      <c r="DI70" s="32">
        <f t="shared" si="52"/>
        <v>15.384615384615385</v>
      </c>
      <c r="DJ70" s="32">
        <f t="shared" si="53"/>
        <v>28.571428571428569</v>
      </c>
      <c r="DK70" s="32">
        <f t="shared" si="54"/>
        <v>25</v>
      </c>
      <c r="DL70" s="679">
        <f t="shared" si="55"/>
        <v>8.3333333333333321</v>
      </c>
      <c r="DN70" s="11">
        <f t="shared" si="56"/>
        <v>0</v>
      </c>
      <c r="DO70" s="11">
        <f t="shared" si="57"/>
        <v>1</v>
      </c>
      <c r="DP70" s="11">
        <f t="shared" si="58"/>
        <v>0</v>
      </c>
      <c r="DQ70" s="11">
        <f t="shared" si="59"/>
        <v>0</v>
      </c>
      <c r="DR70" s="11">
        <f t="shared" si="60"/>
        <v>0</v>
      </c>
      <c r="DS70" s="11">
        <f t="shared" si="61"/>
        <v>1</v>
      </c>
      <c r="DT70" s="11">
        <f t="shared" si="62"/>
        <v>0</v>
      </c>
      <c r="DV70" s="709">
        <f t="shared" si="63"/>
        <v>0</v>
      </c>
      <c r="DW70" s="709">
        <f t="shared" si="64"/>
        <v>3</v>
      </c>
      <c r="DX70" s="709">
        <f t="shared" si="65"/>
        <v>2</v>
      </c>
      <c r="DY70" s="709">
        <f t="shared" si="66"/>
        <v>2</v>
      </c>
      <c r="DZ70" s="709">
        <f t="shared" si="67"/>
        <v>2</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2</v>
      </c>
      <c r="C71" s="148">
        <v>0</v>
      </c>
      <c r="D71" s="148">
        <v>2</v>
      </c>
      <c r="E71" s="148">
        <v>0</v>
      </c>
      <c r="F71" s="148">
        <v>0</v>
      </c>
      <c r="G71" s="148">
        <v>0</v>
      </c>
      <c r="H71" s="148">
        <v>0</v>
      </c>
      <c r="I71" s="148">
        <v>0</v>
      </c>
      <c r="J71" s="148">
        <v>0</v>
      </c>
      <c r="K71" s="148">
        <v>0</v>
      </c>
      <c r="L71" s="148">
        <v>0</v>
      </c>
      <c r="M71" s="512"/>
      <c r="N71" s="528" t="s">
        <v>62</v>
      </c>
      <c r="O71" s="733">
        <v>0</v>
      </c>
      <c r="P71" s="734">
        <v>0</v>
      </c>
      <c r="Q71" s="734">
        <v>1</v>
      </c>
      <c r="R71" s="734">
        <v>0</v>
      </c>
      <c r="S71" s="734">
        <v>1</v>
      </c>
      <c r="T71" s="734">
        <v>0</v>
      </c>
      <c r="U71" s="734">
        <v>0</v>
      </c>
      <c r="V71" s="734">
        <v>0</v>
      </c>
      <c r="W71" s="734">
        <v>0</v>
      </c>
      <c r="X71" s="734">
        <v>0</v>
      </c>
      <c r="Y71" s="734">
        <v>0</v>
      </c>
      <c r="Z71" s="734">
        <v>0</v>
      </c>
      <c r="AA71" s="734">
        <v>0</v>
      </c>
      <c r="AB71" s="734">
        <v>0</v>
      </c>
      <c r="AC71" s="149">
        <v>23.8</v>
      </c>
      <c r="AD71" s="149" t="s">
        <v>24</v>
      </c>
      <c r="AE71" s="148">
        <v>0</v>
      </c>
      <c r="AF71" s="149">
        <v>0</v>
      </c>
      <c r="AG71" s="148">
        <v>0</v>
      </c>
      <c r="AH71" s="149">
        <v>0</v>
      </c>
      <c r="AI71" s="148">
        <v>0</v>
      </c>
      <c r="AJ71" s="501">
        <v>0</v>
      </c>
      <c r="AP71" s="316">
        <f t="shared" si="42"/>
        <v>2</v>
      </c>
      <c r="AR71" s="34">
        <f t="shared" si="43"/>
        <v>0.62499999999999989</v>
      </c>
      <c r="AS71" s="42">
        <f>SUM(C75,C182,C289,C396,C503,C610,C717)/config!$AC$13</f>
        <v>0.42857142857142855</v>
      </c>
      <c r="AT71" s="43">
        <f>SUM(D75:E75,D182:E182,D289:E289,D396:E396,D503:E503,D610:E610,D717:E717)/config!$AC$13</f>
        <v>7.1428571428571432</v>
      </c>
      <c r="AU71" s="43">
        <f>SUM(F75:G75,F182:G182,F289:G289,F396:G396,F503:G503,F610:G610,F717:G717)/config!$AC$13</f>
        <v>0.42857142857142855</v>
      </c>
      <c r="AV71" s="43">
        <f>SUM(H75,H182,H289,H396,H503,H610,H717)/config!$AC$13</f>
        <v>0</v>
      </c>
      <c r="AW71" s="44">
        <f>SUM(I75:L75,I182:L182,I289:L289,I396:L396,I503:L503,I610:L610,I717:L717)/config!$AC$13</f>
        <v>0</v>
      </c>
      <c r="AY71" s="34">
        <f t="shared" si="44"/>
        <v>0.62499999999999989</v>
      </c>
      <c r="AZ71" s="45">
        <f t="shared" si="79"/>
        <v>7</v>
      </c>
      <c r="BA71" s="46">
        <f t="shared" si="80"/>
        <v>10</v>
      </c>
      <c r="BB71" s="46">
        <f t="shared" si="81"/>
        <v>8</v>
      </c>
      <c r="BC71" s="46">
        <f t="shared" si="82"/>
        <v>12</v>
      </c>
      <c r="BD71" s="46">
        <f t="shared" si="83"/>
        <v>5</v>
      </c>
      <c r="BE71" s="46">
        <f t="shared" si="84"/>
        <v>5</v>
      </c>
      <c r="BF71" s="47">
        <f t="shared" si="85"/>
        <v>9</v>
      </c>
      <c r="BG71" s="23"/>
      <c r="BH71" s="34">
        <f t="shared" si="86"/>
        <v>0.62499999999999989</v>
      </c>
      <c r="BI71" s="42">
        <f t="shared" si="87"/>
        <v>22.4</v>
      </c>
      <c r="BJ71" s="43">
        <f t="shared" si="88"/>
        <v>22.5</v>
      </c>
      <c r="BK71" s="43">
        <f t="shared" si="89"/>
        <v>22.4</v>
      </c>
      <c r="BL71" s="43">
        <f t="shared" si="90"/>
        <v>25.9</v>
      </c>
      <c r="BM71" s="43">
        <f t="shared" si="91"/>
        <v>25</v>
      </c>
      <c r="BN71" s="43">
        <f t="shared" si="92"/>
        <v>21.6</v>
      </c>
      <c r="BO71" s="44">
        <f t="shared" si="93"/>
        <v>23.5</v>
      </c>
      <c r="BP71" s="23"/>
      <c r="BQ71" s="34">
        <f t="shared" si="94"/>
        <v>0.62499999999999989</v>
      </c>
      <c r="BR71" s="42" t="str">
        <f t="shared" si="95"/>
        <v/>
      </c>
      <c r="BS71" s="43" t="str">
        <f t="shared" si="96"/>
        <v/>
      </c>
      <c r="BT71" s="43" t="str">
        <f t="shared" si="97"/>
        <v/>
      </c>
      <c r="BU71" s="43">
        <f t="shared" si="98"/>
        <v>29.9</v>
      </c>
      <c r="BV71" s="43" t="str">
        <f t="shared" si="99"/>
        <v/>
      </c>
      <c r="BW71" s="43" t="str">
        <f t="shared" si="100"/>
        <v/>
      </c>
      <c r="BX71" s="44" t="str">
        <f t="shared" si="101"/>
        <v/>
      </c>
      <c r="BZ71" s="41">
        <f t="shared" si="45"/>
        <v>23.328571428571426</v>
      </c>
      <c r="CA71" s="327">
        <f t="shared" si="31"/>
        <v>29.9</v>
      </c>
      <c r="CB71" s="329">
        <f t="shared" si="72"/>
        <v>30</v>
      </c>
      <c r="CD71" s="689">
        <f t="shared" si="102"/>
        <v>0</v>
      </c>
      <c r="CE71" s="690">
        <f t="shared" si="103"/>
        <v>0</v>
      </c>
      <c r="CF71" s="690">
        <f t="shared" si="104"/>
        <v>1</v>
      </c>
      <c r="CG71" s="690">
        <f t="shared" si="105"/>
        <v>0</v>
      </c>
      <c r="CH71" s="690">
        <f t="shared" si="106"/>
        <v>1</v>
      </c>
      <c r="CI71" s="690">
        <f t="shared" si="107"/>
        <v>0</v>
      </c>
      <c r="CJ71" s="691">
        <f t="shared" si="108"/>
        <v>1</v>
      </c>
      <c r="CK71" s="702">
        <f t="shared" si="46"/>
        <v>5.3571428571428568</v>
      </c>
      <c r="CM71" s="42">
        <f t="shared" si="47"/>
        <v>156.79999999999998</v>
      </c>
      <c r="CN71" s="43">
        <f t="shared" si="73"/>
        <v>225</v>
      </c>
      <c r="CO71" s="43">
        <f t="shared" si="74"/>
        <v>179.2</v>
      </c>
      <c r="CP71" s="43">
        <f t="shared" si="75"/>
        <v>310.79999999999995</v>
      </c>
      <c r="CQ71" s="43">
        <f t="shared" si="76"/>
        <v>125</v>
      </c>
      <c r="CR71" s="43">
        <f t="shared" si="77"/>
        <v>108</v>
      </c>
      <c r="CS71" s="44">
        <f t="shared" si="78"/>
        <v>211.5</v>
      </c>
      <c r="CU71" s="386">
        <f>SUM(SUMIF($AZ$8:$BF$8, {"NON";"NEUT"}, AZ71:BF71))/config!$AC$16</f>
        <v>9.1999999999999993</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8.4</v>
      </c>
      <c r="DA71" s="43">
        <f>SUM(SUM(F75:G75)*$CY$108, SUM(F182:G182)*$CY$109, SUM(F289:G289)*$CY$110, SUM(F396:G396)*$CY$111, SUM(F503:G503)*$CY$112, SUM(F610:G610)*$CY$113, SUM(F717:G717)*$CY$114)/config!$AC$16</f>
        <v>0.6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12.5</v>
      </c>
      <c r="DI71" s="32">
        <f t="shared" si="52"/>
        <v>0</v>
      </c>
      <c r="DJ71" s="32">
        <f t="shared" si="53"/>
        <v>20</v>
      </c>
      <c r="DK71" s="32">
        <f t="shared" si="54"/>
        <v>0</v>
      </c>
      <c r="DL71" s="679">
        <f t="shared" si="55"/>
        <v>11.111111111111111</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0</v>
      </c>
      <c r="DZ71" s="709">
        <f t="shared" si="67"/>
        <v>1</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352" t="s">
        <v>103</v>
      </c>
      <c r="B72" s="500">
        <v>5</v>
      </c>
      <c r="C72" s="148">
        <v>0</v>
      </c>
      <c r="D72" s="148">
        <v>3</v>
      </c>
      <c r="E72" s="148">
        <v>0</v>
      </c>
      <c r="F72" s="148">
        <v>2</v>
      </c>
      <c r="G72" s="148">
        <v>0</v>
      </c>
      <c r="H72" s="148">
        <v>0</v>
      </c>
      <c r="I72" s="148">
        <v>0</v>
      </c>
      <c r="J72" s="148">
        <v>0</v>
      </c>
      <c r="K72" s="148">
        <v>0</v>
      </c>
      <c r="L72" s="148">
        <v>0</v>
      </c>
      <c r="M72" s="512"/>
      <c r="N72" s="528" t="s">
        <v>103</v>
      </c>
      <c r="O72" s="733">
        <v>0</v>
      </c>
      <c r="P72" s="734">
        <v>0</v>
      </c>
      <c r="Q72" s="734">
        <v>1</v>
      </c>
      <c r="R72" s="734">
        <v>0</v>
      </c>
      <c r="S72" s="734">
        <v>3</v>
      </c>
      <c r="T72" s="734">
        <v>1</v>
      </c>
      <c r="U72" s="734">
        <v>0</v>
      </c>
      <c r="V72" s="734">
        <v>0</v>
      </c>
      <c r="W72" s="734">
        <v>0</v>
      </c>
      <c r="X72" s="734">
        <v>0</v>
      </c>
      <c r="Y72" s="734">
        <v>0</v>
      </c>
      <c r="Z72" s="734">
        <v>0</v>
      </c>
      <c r="AA72" s="734">
        <v>0</v>
      </c>
      <c r="AB72" s="734">
        <v>0</v>
      </c>
      <c r="AC72" s="149">
        <v>26.8</v>
      </c>
      <c r="AD72" s="149" t="s">
        <v>24</v>
      </c>
      <c r="AE72" s="148">
        <v>1</v>
      </c>
      <c r="AF72" s="149">
        <v>20</v>
      </c>
      <c r="AG72" s="148">
        <v>0</v>
      </c>
      <c r="AH72" s="149">
        <v>0</v>
      </c>
      <c r="AI72" s="148">
        <v>0</v>
      </c>
      <c r="AJ72" s="501">
        <v>0</v>
      </c>
      <c r="AP72" s="316">
        <f t="shared" si="42"/>
        <v>5</v>
      </c>
      <c r="AR72" s="34">
        <f t="shared" si="43"/>
        <v>0.63541666666666652</v>
      </c>
      <c r="AS72" s="42">
        <f>SUM(C76,C183,C290,C397,C504,C611,C718)/config!$AC$13</f>
        <v>0.5714285714285714</v>
      </c>
      <c r="AT72" s="43">
        <f>SUM(D76:E76,D183:E183,D290:E290,D397:E397,D504:E504,D611:E611,D718:E718)/config!$AC$13</f>
        <v>6.1428571428571432</v>
      </c>
      <c r="AU72" s="43">
        <f>SUM(F76:G76,F183:G183,F290:G290,F397:G397,F504:G504,F611:G611,F718:G718)/config!$AC$13</f>
        <v>0.7142857142857143</v>
      </c>
      <c r="AV72" s="43">
        <f>SUM(H76,H183,H290,H397,H504,H611,H718)/config!$AC$13</f>
        <v>0</v>
      </c>
      <c r="AW72" s="44">
        <f>SUM(I76:L76,I183:L183,I290:L290,I397:L397,I504:L504,I611:L611,I718:L718)/config!$AC$13</f>
        <v>0</v>
      </c>
      <c r="AY72" s="34">
        <f t="shared" si="44"/>
        <v>0.63541666666666652</v>
      </c>
      <c r="AZ72" s="45">
        <f t="shared" si="79"/>
        <v>7</v>
      </c>
      <c r="BA72" s="46">
        <f t="shared" si="80"/>
        <v>8</v>
      </c>
      <c r="BB72" s="46">
        <f t="shared" si="81"/>
        <v>5</v>
      </c>
      <c r="BC72" s="46">
        <f t="shared" si="82"/>
        <v>14</v>
      </c>
      <c r="BD72" s="46">
        <f t="shared" si="83"/>
        <v>8</v>
      </c>
      <c r="BE72" s="46">
        <f t="shared" si="84"/>
        <v>7</v>
      </c>
      <c r="BF72" s="47">
        <f t="shared" si="85"/>
        <v>3</v>
      </c>
      <c r="BG72" s="23"/>
      <c r="BH72" s="34">
        <f t="shared" si="86"/>
        <v>0.63541666666666652</v>
      </c>
      <c r="BI72" s="42">
        <f t="shared" si="87"/>
        <v>24.6</v>
      </c>
      <c r="BJ72" s="43">
        <f t="shared" si="88"/>
        <v>27.1</v>
      </c>
      <c r="BK72" s="43">
        <f t="shared" si="89"/>
        <v>23.5</v>
      </c>
      <c r="BL72" s="43">
        <f t="shared" si="90"/>
        <v>26.9</v>
      </c>
      <c r="BM72" s="43">
        <f t="shared" si="91"/>
        <v>26.3</v>
      </c>
      <c r="BN72" s="43">
        <f t="shared" si="92"/>
        <v>19.600000000000001</v>
      </c>
      <c r="BO72" s="44">
        <f t="shared" si="93"/>
        <v>29.2</v>
      </c>
      <c r="BP72" s="23"/>
      <c r="BQ72" s="34">
        <f t="shared" si="94"/>
        <v>0.63541666666666652</v>
      </c>
      <c r="BR72" s="42" t="str">
        <f t="shared" si="95"/>
        <v/>
      </c>
      <c r="BS72" s="43" t="str">
        <f t="shared" si="96"/>
        <v/>
      </c>
      <c r="BT72" s="43" t="str">
        <f t="shared" si="97"/>
        <v/>
      </c>
      <c r="BU72" s="43">
        <f t="shared" si="98"/>
        <v>30.1</v>
      </c>
      <c r="BV72" s="43" t="str">
        <f t="shared" si="99"/>
        <v/>
      </c>
      <c r="BW72" s="43" t="str">
        <f t="shared" si="100"/>
        <v/>
      </c>
      <c r="BX72" s="44" t="str">
        <f t="shared" si="101"/>
        <v/>
      </c>
      <c r="BZ72" s="41">
        <f t="shared" si="45"/>
        <v>25.314285714285713</v>
      </c>
      <c r="CA72" s="327">
        <f t="shared" si="31"/>
        <v>30.1</v>
      </c>
      <c r="CB72" s="329">
        <f t="shared" si="72"/>
        <v>30</v>
      </c>
      <c r="CD72" s="689">
        <f t="shared" si="102"/>
        <v>1</v>
      </c>
      <c r="CE72" s="690">
        <f t="shared" si="103"/>
        <v>2</v>
      </c>
      <c r="CF72" s="690">
        <f t="shared" si="104"/>
        <v>0</v>
      </c>
      <c r="CG72" s="690">
        <f t="shared" si="105"/>
        <v>2</v>
      </c>
      <c r="CH72" s="690">
        <f t="shared" si="106"/>
        <v>2</v>
      </c>
      <c r="CI72" s="690">
        <f t="shared" si="107"/>
        <v>0</v>
      </c>
      <c r="CJ72" s="691">
        <f t="shared" si="108"/>
        <v>1</v>
      </c>
      <c r="CK72" s="702">
        <f t="shared" si="46"/>
        <v>15.384615384615385</v>
      </c>
      <c r="CM72" s="42">
        <f t="shared" si="47"/>
        <v>172.20000000000002</v>
      </c>
      <c r="CN72" s="43">
        <f t="shared" si="73"/>
        <v>216.8</v>
      </c>
      <c r="CO72" s="43">
        <f t="shared" si="74"/>
        <v>117.5</v>
      </c>
      <c r="CP72" s="43">
        <f t="shared" si="75"/>
        <v>376.59999999999997</v>
      </c>
      <c r="CQ72" s="43">
        <f t="shared" si="76"/>
        <v>210.4</v>
      </c>
      <c r="CR72" s="43">
        <f t="shared" si="77"/>
        <v>137.20000000000002</v>
      </c>
      <c r="CS72" s="44">
        <f t="shared" si="78"/>
        <v>87.6</v>
      </c>
      <c r="CU72" s="386">
        <f>SUM(SUMIF($AZ$8:$BF$8, {"NON";"NEUT"}, AZ72:BF72))/config!$AC$16</f>
        <v>7.4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6.2</v>
      </c>
      <c r="DA72" s="43">
        <f>SUM(SUM(F76:G76)*$CY$108, SUM(F183:G183)*$CY$109, SUM(F290:G290)*$CY$110, SUM(F397:G397)*$CY$111, SUM(F504:G504)*$CY$112, SUM(F611:G611)*$CY$113, SUM(F718:G718)*$CY$114)/config!$AC$16</f>
        <v>1</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14.285714285714285</v>
      </c>
      <c r="DG72" s="32">
        <f t="shared" si="50"/>
        <v>25</v>
      </c>
      <c r="DH72" s="32">
        <f t="shared" si="51"/>
        <v>0</v>
      </c>
      <c r="DI72" s="32">
        <f t="shared" si="52"/>
        <v>14.285714285714285</v>
      </c>
      <c r="DJ72" s="32">
        <f t="shared" si="53"/>
        <v>25</v>
      </c>
      <c r="DK72" s="32">
        <f t="shared" si="54"/>
        <v>0</v>
      </c>
      <c r="DL72" s="679">
        <f t="shared" si="55"/>
        <v>33.333333333333329</v>
      </c>
      <c r="DN72" s="11">
        <f t="shared" si="56"/>
        <v>0</v>
      </c>
      <c r="DO72" s="11">
        <f t="shared" si="57"/>
        <v>0</v>
      </c>
      <c r="DP72" s="11">
        <f t="shared" si="58"/>
        <v>0</v>
      </c>
      <c r="DQ72" s="11">
        <f t="shared" si="59"/>
        <v>0</v>
      </c>
      <c r="DR72" s="11">
        <f t="shared" si="60"/>
        <v>1</v>
      </c>
      <c r="DS72" s="11">
        <f t="shared" si="61"/>
        <v>0</v>
      </c>
      <c r="DT72" s="11">
        <f t="shared" si="62"/>
        <v>1</v>
      </c>
      <c r="DV72" s="709">
        <f t="shared" si="63"/>
        <v>1</v>
      </c>
      <c r="DW72" s="709">
        <f t="shared" si="64"/>
        <v>2</v>
      </c>
      <c r="DX72" s="709">
        <f t="shared" si="65"/>
        <v>0</v>
      </c>
      <c r="DY72" s="709">
        <f t="shared" si="66"/>
        <v>2</v>
      </c>
      <c r="DZ72" s="709">
        <f t="shared" si="67"/>
        <v>1</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6</v>
      </c>
      <c r="C73" s="148">
        <v>1</v>
      </c>
      <c r="D73" s="148">
        <v>4</v>
      </c>
      <c r="E73" s="148">
        <v>0</v>
      </c>
      <c r="F73" s="148">
        <v>1</v>
      </c>
      <c r="G73" s="148">
        <v>0</v>
      </c>
      <c r="H73" s="148">
        <v>0</v>
      </c>
      <c r="I73" s="148">
        <v>0</v>
      </c>
      <c r="J73" s="148">
        <v>0</v>
      </c>
      <c r="K73" s="148">
        <v>0</v>
      </c>
      <c r="L73" s="148">
        <v>0</v>
      </c>
      <c r="M73" s="512"/>
      <c r="N73" s="528" t="s">
        <v>104</v>
      </c>
      <c r="O73" s="733">
        <v>1</v>
      </c>
      <c r="P73" s="734">
        <v>0</v>
      </c>
      <c r="Q73" s="734">
        <v>0</v>
      </c>
      <c r="R73" s="734">
        <v>2</v>
      </c>
      <c r="S73" s="734">
        <v>1</v>
      </c>
      <c r="T73" s="734">
        <v>2</v>
      </c>
      <c r="U73" s="734">
        <v>0</v>
      </c>
      <c r="V73" s="734">
        <v>0</v>
      </c>
      <c r="W73" s="734">
        <v>0</v>
      </c>
      <c r="X73" s="734">
        <v>0</v>
      </c>
      <c r="Y73" s="734">
        <v>0</v>
      </c>
      <c r="Z73" s="734">
        <v>0</v>
      </c>
      <c r="AA73" s="734">
        <v>0</v>
      </c>
      <c r="AB73" s="734">
        <v>0</v>
      </c>
      <c r="AC73" s="149">
        <v>23.4</v>
      </c>
      <c r="AD73" s="149" t="s">
        <v>24</v>
      </c>
      <c r="AE73" s="148">
        <v>2</v>
      </c>
      <c r="AF73" s="149">
        <v>33.333333333333329</v>
      </c>
      <c r="AG73" s="148">
        <v>0</v>
      </c>
      <c r="AH73" s="149">
        <v>0</v>
      </c>
      <c r="AI73" s="148">
        <v>0</v>
      </c>
      <c r="AJ73" s="501">
        <v>0</v>
      </c>
      <c r="AP73" s="316">
        <f t="shared" si="42"/>
        <v>2</v>
      </c>
      <c r="AR73" s="34">
        <f t="shared" si="43"/>
        <v>0.64583333333333315</v>
      </c>
      <c r="AS73" s="42">
        <f>SUM(C77,C184,C291,C398,C505,C612,C719)/config!$AC$13</f>
        <v>0</v>
      </c>
      <c r="AT73" s="43">
        <f>SUM(D77:E77,D184:E184,D291:E291,D398:E398,D505:E505,D612:E612,D719:E719)/config!$AC$13</f>
        <v>4.8571428571428568</v>
      </c>
      <c r="AU73" s="43">
        <f>SUM(F77:G77,F184:G184,F291:G291,F398:G398,F505:G505,F612:G612,F719:G719)/config!$AC$13</f>
        <v>0.2857142857142857</v>
      </c>
      <c r="AV73" s="43">
        <f>SUM(H77,H184,H291,H398,H505,H612,H719)/config!$AC$13</f>
        <v>0</v>
      </c>
      <c r="AW73" s="44">
        <f>SUM(I77:L77,I184:L184,I291:L291,I398:L398,I505:L505,I612:L612,I719:L719)/config!$AC$13</f>
        <v>0</v>
      </c>
      <c r="AY73" s="34">
        <f t="shared" si="44"/>
        <v>0.64583333333333315</v>
      </c>
      <c r="AZ73" s="45">
        <f t="shared" si="79"/>
        <v>7</v>
      </c>
      <c r="BA73" s="46">
        <f t="shared" si="80"/>
        <v>3</v>
      </c>
      <c r="BB73" s="46">
        <f t="shared" si="81"/>
        <v>7</v>
      </c>
      <c r="BC73" s="46">
        <f t="shared" si="82"/>
        <v>6</v>
      </c>
      <c r="BD73" s="46">
        <f t="shared" si="83"/>
        <v>3</v>
      </c>
      <c r="BE73" s="46">
        <f t="shared" si="84"/>
        <v>4</v>
      </c>
      <c r="BF73" s="47">
        <f t="shared" si="85"/>
        <v>6</v>
      </c>
      <c r="BG73" s="23"/>
      <c r="BH73" s="34">
        <f t="shared" si="86"/>
        <v>0.64583333333333315</v>
      </c>
      <c r="BI73" s="42">
        <f t="shared" si="87"/>
        <v>23</v>
      </c>
      <c r="BJ73" s="43">
        <f t="shared" si="88"/>
        <v>28</v>
      </c>
      <c r="BK73" s="43">
        <f t="shared" si="89"/>
        <v>26.5</v>
      </c>
      <c r="BL73" s="43">
        <f t="shared" si="90"/>
        <v>24.3</v>
      </c>
      <c r="BM73" s="43">
        <f t="shared" si="91"/>
        <v>24.9</v>
      </c>
      <c r="BN73" s="43">
        <f t="shared" si="92"/>
        <v>23.9</v>
      </c>
      <c r="BO73" s="44">
        <f t="shared" si="93"/>
        <v>23.6</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24.885714285714283</v>
      </c>
      <c r="CA73" s="327" t="e">
        <f t="shared" si="31"/>
        <v>#N/A</v>
      </c>
      <c r="CB73" s="329">
        <f t="shared" si="72"/>
        <v>30</v>
      </c>
      <c r="CD73" s="689">
        <f t="shared" si="102"/>
        <v>1</v>
      </c>
      <c r="CE73" s="690">
        <f t="shared" si="103"/>
        <v>1</v>
      </c>
      <c r="CF73" s="690">
        <f t="shared" si="104"/>
        <v>2</v>
      </c>
      <c r="CG73" s="690">
        <f t="shared" si="105"/>
        <v>1</v>
      </c>
      <c r="CH73" s="690">
        <f t="shared" si="106"/>
        <v>1</v>
      </c>
      <c r="CI73" s="690">
        <f t="shared" si="107"/>
        <v>1</v>
      </c>
      <c r="CJ73" s="691">
        <f t="shared" si="108"/>
        <v>0</v>
      </c>
      <c r="CK73" s="702">
        <f t="shared" si="46"/>
        <v>19.444444444444446</v>
      </c>
      <c r="CM73" s="42">
        <f t="shared" si="47"/>
        <v>161</v>
      </c>
      <c r="CN73" s="43">
        <f t="shared" si="73"/>
        <v>84</v>
      </c>
      <c r="CO73" s="43">
        <f t="shared" si="74"/>
        <v>185.5</v>
      </c>
      <c r="CP73" s="43">
        <f t="shared" si="75"/>
        <v>145.80000000000001</v>
      </c>
      <c r="CQ73" s="43">
        <f t="shared" si="76"/>
        <v>74.699999999999989</v>
      </c>
      <c r="CR73" s="43">
        <f t="shared" si="77"/>
        <v>95.6</v>
      </c>
      <c r="CS73" s="44">
        <f t="shared" si="78"/>
        <v>141.60000000000002</v>
      </c>
      <c r="CU73" s="386">
        <f>SUM(SUMIF($AZ$8:$BF$8, {"NON";"NEUT"}, AZ73:BF73))/config!$AC$16</f>
        <v>5.8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5.4</v>
      </c>
      <c r="DA73" s="43">
        <f>SUM(SUM(F77:G77)*$CY$108, SUM(F184:G184)*$CY$109, SUM(F291:G291)*$CY$110, SUM(F398:G398)*$CY$111, SUM(F505:G505)*$CY$112, SUM(F612:G612)*$CY$113, SUM(F719:G719)*$CY$114)/config!$AC$16</f>
        <v>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14.285714285714285</v>
      </c>
      <c r="DG73" s="32">
        <f t="shared" si="50"/>
        <v>33.333333333333329</v>
      </c>
      <c r="DH73" s="32">
        <f t="shared" si="51"/>
        <v>28.571428571428569</v>
      </c>
      <c r="DI73" s="32">
        <f t="shared" si="52"/>
        <v>16.666666666666664</v>
      </c>
      <c r="DJ73" s="32">
        <f t="shared" si="53"/>
        <v>33.333333333333329</v>
      </c>
      <c r="DK73" s="32">
        <f t="shared" si="54"/>
        <v>25</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1</v>
      </c>
      <c r="DX73" s="709">
        <f t="shared" si="65"/>
        <v>2</v>
      </c>
      <c r="DY73" s="709">
        <f t="shared" si="66"/>
        <v>1</v>
      </c>
      <c r="DZ73" s="709">
        <f t="shared" si="67"/>
        <v>1</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5</v>
      </c>
      <c r="C74" s="148">
        <v>0</v>
      </c>
      <c r="D74" s="148">
        <v>5</v>
      </c>
      <c r="E74" s="148">
        <v>0</v>
      </c>
      <c r="F74" s="148">
        <v>0</v>
      </c>
      <c r="G74" s="148">
        <v>0</v>
      </c>
      <c r="H74" s="148">
        <v>0</v>
      </c>
      <c r="I74" s="148">
        <v>0</v>
      </c>
      <c r="J74" s="148">
        <v>0</v>
      </c>
      <c r="K74" s="148">
        <v>0</v>
      </c>
      <c r="L74" s="148">
        <v>0</v>
      </c>
      <c r="M74" s="512"/>
      <c r="N74" s="528" t="s">
        <v>105</v>
      </c>
      <c r="O74" s="733">
        <v>0</v>
      </c>
      <c r="P74" s="734">
        <v>0</v>
      </c>
      <c r="Q74" s="734">
        <v>1</v>
      </c>
      <c r="R74" s="734">
        <v>2</v>
      </c>
      <c r="S74" s="734">
        <v>2</v>
      </c>
      <c r="T74" s="734">
        <v>0</v>
      </c>
      <c r="U74" s="734">
        <v>0</v>
      </c>
      <c r="V74" s="734">
        <v>0</v>
      </c>
      <c r="W74" s="734">
        <v>0</v>
      </c>
      <c r="X74" s="734">
        <v>0</v>
      </c>
      <c r="Y74" s="734">
        <v>0</v>
      </c>
      <c r="Z74" s="734">
        <v>0</v>
      </c>
      <c r="AA74" s="734">
        <v>0</v>
      </c>
      <c r="AB74" s="734">
        <v>0</v>
      </c>
      <c r="AC74" s="149">
        <v>23.6</v>
      </c>
      <c r="AD74" s="149" t="s">
        <v>24</v>
      </c>
      <c r="AE74" s="148">
        <v>0</v>
      </c>
      <c r="AF74" s="149">
        <v>0</v>
      </c>
      <c r="AG74" s="148">
        <v>0</v>
      </c>
      <c r="AH74" s="149">
        <v>0</v>
      </c>
      <c r="AI74" s="148">
        <v>0</v>
      </c>
      <c r="AJ74" s="501">
        <v>0</v>
      </c>
      <c r="AP74" s="316">
        <f t="shared" si="42"/>
        <v>4</v>
      </c>
      <c r="AR74" s="34">
        <f t="shared" si="43"/>
        <v>0.65624999999999978</v>
      </c>
      <c r="AS74" s="42">
        <f>SUM(C78,C185,C292,C399,C506,C613,C720)/config!$AC$13</f>
        <v>0.14285714285714285</v>
      </c>
      <c r="AT74" s="43">
        <f>SUM(D78:E78,D185:E185,D292:E292,D399:E399,D506:E506,D613:E613,D720:E720)/config!$AC$13</f>
        <v>8.1428571428571423</v>
      </c>
      <c r="AU74" s="43">
        <f>SUM(F78:G78,F185:G185,F292:G292,F399:G399,F506:G506,F613:G613,F720:G720)/config!$AC$13</f>
        <v>0.5714285714285714</v>
      </c>
      <c r="AV74" s="43">
        <f>SUM(H78,H185,H292,H399,H506,H613,H720)/config!$AC$13</f>
        <v>0</v>
      </c>
      <c r="AW74" s="44">
        <f>SUM(I78:L78,I185:L185,I292:L292,I399:L399,I506:L506,I613:L613,I720:L720)/config!$AC$13</f>
        <v>0</v>
      </c>
      <c r="AY74" s="34">
        <f t="shared" si="44"/>
        <v>0.65624999999999978</v>
      </c>
      <c r="AZ74" s="45">
        <f t="shared" si="79"/>
        <v>12</v>
      </c>
      <c r="BA74" s="46">
        <f t="shared" si="80"/>
        <v>9</v>
      </c>
      <c r="BB74" s="46">
        <f t="shared" si="81"/>
        <v>7</v>
      </c>
      <c r="BC74" s="46">
        <f t="shared" si="82"/>
        <v>6</v>
      </c>
      <c r="BD74" s="46">
        <f t="shared" si="83"/>
        <v>7</v>
      </c>
      <c r="BE74" s="46">
        <f t="shared" si="84"/>
        <v>5</v>
      </c>
      <c r="BF74" s="47">
        <f t="shared" si="85"/>
        <v>16</v>
      </c>
      <c r="BG74" s="23"/>
      <c r="BH74" s="34">
        <f t="shared" si="86"/>
        <v>0.65624999999999978</v>
      </c>
      <c r="BI74" s="42">
        <f t="shared" si="87"/>
        <v>24.8</v>
      </c>
      <c r="BJ74" s="43">
        <f t="shared" si="88"/>
        <v>21.6</v>
      </c>
      <c r="BK74" s="43">
        <f t="shared" si="89"/>
        <v>21.9</v>
      </c>
      <c r="BL74" s="43">
        <f t="shared" si="90"/>
        <v>26.8</v>
      </c>
      <c r="BM74" s="43">
        <f t="shared" si="91"/>
        <v>25.6</v>
      </c>
      <c r="BN74" s="43">
        <f t="shared" si="92"/>
        <v>24.3</v>
      </c>
      <c r="BO74" s="44">
        <f t="shared" si="93"/>
        <v>21.5</v>
      </c>
      <c r="BP74" s="23"/>
      <c r="BQ74" s="34">
        <f t="shared" si="94"/>
        <v>0.65624999999999978</v>
      </c>
      <c r="BR74" s="42">
        <f t="shared" si="95"/>
        <v>28.2</v>
      </c>
      <c r="BS74" s="43" t="str">
        <f t="shared" si="96"/>
        <v/>
      </c>
      <c r="BT74" s="43" t="str">
        <f t="shared" si="97"/>
        <v/>
      </c>
      <c r="BU74" s="43" t="str">
        <f t="shared" si="98"/>
        <v/>
      </c>
      <c r="BV74" s="43" t="str">
        <f t="shared" si="99"/>
        <v/>
      </c>
      <c r="BW74" s="43" t="str">
        <f t="shared" si="100"/>
        <v/>
      </c>
      <c r="BX74" s="44">
        <f t="shared" si="101"/>
        <v>28</v>
      </c>
      <c r="BZ74" s="41">
        <f t="shared" si="45"/>
        <v>23.785714285714288</v>
      </c>
      <c r="CA74" s="327">
        <f t="shared" si="31"/>
        <v>28.1</v>
      </c>
      <c r="CB74" s="329">
        <f t="shared" si="72"/>
        <v>30</v>
      </c>
      <c r="CD74" s="689">
        <f t="shared" si="102"/>
        <v>0</v>
      </c>
      <c r="CE74" s="690">
        <f t="shared" si="103"/>
        <v>0</v>
      </c>
      <c r="CF74" s="690">
        <f t="shared" si="104"/>
        <v>0</v>
      </c>
      <c r="CG74" s="690">
        <f t="shared" si="105"/>
        <v>1</v>
      </c>
      <c r="CH74" s="690">
        <f t="shared" si="106"/>
        <v>1</v>
      </c>
      <c r="CI74" s="690">
        <f t="shared" si="107"/>
        <v>1</v>
      </c>
      <c r="CJ74" s="691">
        <f t="shared" si="108"/>
        <v>0</v>
      </c>
      <c r="CK74" s="702">
        <f t="shared" si="46"/>
        <v>4.838709677419355</v>
      </c>
      <c r="CM74" s="42">
        <f t="shared" si="47"/>
        <v>297.60000000000002</v>
      </c>
      <c r="CN74" s="43">
        <f t="shared" si="73"/>
        <v>194.4</v>
      </c>
      <c r="CO74" s="43">
        <f t="shared" si="74"/>
        <v>153.29999999999998</v>
      </c>
      <c r="CP74" s="43">
        <f t="shared" si="75"/>
        <v>160.80000000000001</v>
      </c>
      <c r="CQ74" s="43">
        <f t="shared" si="76"/>
        <v>179.20000000000002</v>
      </c>
      <c r="CR74" s="43">
        <f t="shared" si="77"/>
        <v>121.5</v>
      </c>
      <c r="CS74" s="44">
        <f t="shared" si="78"/>
        <v>344</v>
      </c>
      <c r="CU74" s="386">
        <f>SUM(SUMIF($AZ$8:$BF$8, {"NON";"NEUT"}, AZ74:BF74))/config!$AC$16</f>
        <v>10</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9.1999999999999993</v>
      </c>
      <c r="DA74" s="43">
        <f>SUM(SUM(F78:G78)*$CY$108, SUM(F185:G185)*$CY$109, SUM(F292:G292)*$CY$110, SUM(F399:G399)*$CY$111, SUM(F506:G506)*$CY$112, SUM(F613:G613)*$CY$113, SUM(F720:G720)*$CY$114)/config!$AC$16</f>
        <v>0.6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16.666666666666664</v>
      </c>
      <c r="DJ74" s="32">
        <f t="shared" si="53"/>
        <v>14.285714285714285</v>
      </c>
      <c r="DK74" s="32">
        <f t="shared" si="54"/>
        <v>20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1</v>
      </c>
      <c r="DZ74" s="709">
        <f t="shared" si="67"/>
        <v>1</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7</v>
      </c>
      <c r="C75" s="148">
        <v>0</v>
      </c>
      <c r="D75" s="148">
        <v>6</v>
      </c>
      <c r="E75" s="148">
        <v>0</v>
      </c>
      <c r="F75" s="148">
        <v>0</v>
      </c>
      <c r="G75" s="148">
        <v>1</v>
      </c>
      <c r="H75" s="148">
        <v>0</v>
      </c>
      <c r="I75" s="148">
        <v>0</v>
      </c>
      <c r="J75" s="148">
        <v>0</v>
      </c>
      <c r="K75" s="148">
        <v>0</v>
      </c>
      <c r="L75" s="148">
        <v>0</v>
      </c>
      <c r="M75" s="512"/>
      <c r="N75" s="528" t="s">
        <v>64</v>
      </c>
      <c r="O75" s="733">
        <v>0</v>
      </c>
      <c r="P75" s="734">
        <v>1</v>
      </c>
      <c r="Q75" s="734">
        <v>2</v>
      </c>
      <c r="R75" s="734">
        <v>1</v>
      </c>
      <c r="S75" s="734">
        <v>3</v>
      </c>
      <c r="T75" s="734">
        <v>0</v>
      </c>
      <c r="U75" s="734">
        <v>0</v>
      </c>
      <c r="V75" s="734">
        <v>0</v>
      </c>
      <c r="W75" s="734">
        <v>0</v>
      </c>
      <c r="X75" s="734">
        <v>0</v>
      </c>
      <c r="Y75" s="734">
        <v>0</v>
      </c>
      <c r="Z75" s="734">
        <v>0</v>
      </c>
      <c r="AA75" s="734">
        <v>0</v>
      </c>
      <c r="AB75" s="734">
        <v>0</v>
      </c>
      <c r="AC75" s="149">
        <v>22.4</v>
      </c>
      <c r="AD75" s="149" t="s">
        <v>24</v>
      </c>
      <c r="AE75" s="148">
        <v>0</v>
      </c>
      <c r="AF75" s="149">
        <v>0</v>
      </c>
      <c r="AG75" s="148">
        <v>0</v>
      </c>
      <c r="AH75" s="149">
        <v>0</v>
      </c>
      <c r="AI75" s="148">
        <v>0</v>
      </c>
      <c r="AJ75" s="501">
        <v>0</v>
      </c>
      <c r="AP75" s="316">
        <f t="shared" si="42"/>
        <v>2</v>
      </c>
      <c r="AR75" s="34">
        <f t="shared" si="43"/>
        <v>0.66666666666666641</v>
      </c>
      <c r="AS75" s="54">
        <f>SUM(C79,C186,C293,C400,C507,C614,C721)/config!$AC$13</f>
        <v>0.14285714285714285</v>
      </c>
      <c r="AT75" s="55">
        <f>SUM(D79:E79,D186:E186,D293:E293,D400:E400,D507:E507,D614:E614,D721:E721)/config!$AC$13</f>
        <v>9.7142857142857135</v>
      </c>
      <c r="AU75" s="55">
        <f>SUM(F79:G79,F186:G186,F293:G293,F400:G400,F507:G507,F614:G614,F721:G721)/config!$AC$13</f>
        <v>0.2857142857142857</v>
      </c>
      <c r="AV75" s="55">
        <f>SUM(H79,H186,H293,H400,H507,H614,H721)/config!$AC$13</f>
        <v>0</v>
      </c>
      <c r="AW75" s="56">
        <f>SUM(I79:L79,I186:L186,I293:L293,I400:L400,I507:L507,I614:L614,I721:L721)/config!$AC$13</f>
        <v>0</v>
      </c>
      <c r="AY75" s="34">
        <f t="shared" si="44"/>
        <v>0.66666666666666641</v>
      </c>
      <c r="AZ75" s="57">
        <f t="shared" ref="AZ75:AZ105" si="109">B79</f>
        <v>7</v>
      </c>
      <c r="BA75" s="58">
        <f t="shared" ref="BA75:BA106" si="110">B186</f>
        <v>16</v>
      </c>
      <c r="BB75" s="58">
        <f t="shared" ref="BB75:BB106" si="111">B293</f>
        <v>9</v>
      </c>
      <c r="BC75" s="58">
        <f t="shared" ref="BC75:BC106" si="112">B400</f>
        <v>11</v>
      </c>
      <c r="BD75" s="58">
        <f t="shared" ref="BD75:BD106" si="113">B507</f>
        <v>5</v>
      </c>
      <c r="BE75" s="58">
        <f t="shared" ref="BE75:BE106" si="114">B614</f>
        <v>7</v>
      </c>
      <c r="BF75" s="59">
        <f t="shared" ref="BF75:BF106" si="115">B721</f>
        <v>16</v>
      </c>
      <c r="BG75" s="23"/>
      <c r="BH75" s="34">
        <f t="shared" ref="BH75:BH106" si="116">AY75</f>
        <v>0.66666666666666641</v>
      </c>
      <c r="BI75" s="54">
        <f t="shared" ref="BI75:BI106" si="117">AC79</f>
        <v>25</v>
      </c>
      <c r="BJ75" s="55">
        <f t="shared" ref="BJ75:BJ106" si="118">AC186</f>
        <v>24</v>
      </c>
      <c r="BK75" s="55">
        <f t="shared" ref="BK75:BK106" si="119">AC293</f>
        <v>23</v>
      </c>
      <c r="BL75" s="55">
        <f t="shared" ref="BL75:BL106" si="120">AC400</f>
        <v>21.7</v>
      </c>
      <c r="BM75" s="55">
        <f t="shared" ref="BM75:BM106" si="121">AC507</f>
        <v>26.2</v>
      </c>
      <c r="BN75" s="55">
        <f t="shared" ref="BN75:BN106" si="122">AC614</f>
        <v>22.3</v>
      </c>
      <c r="BO75" s="56">
        <f t="shared" ref="BO75:BO106" si="123">AC721</f>
        <v>24.7</v>
      </c>
      <c r="BP75" s="23"/>
      <c r="BQ75" s="34">
        <f t="shared" ref="BQ75:BQ106" si="124">BH75</f>
        <v>0.66666666666666641</v>
      </c>
      <c r="BR75" s="54" t="str">
        <f t="shared" ref="BR75:BR106" si="125">AD79</f>
        <v/>
      </c>
      <c r="BS75" s="55">
        <f t="shared" ref="BS75:BS106" si="126">AD186</f>
        <v>29.9</v>
      </c>
      <c r="BT75" s="55" t="str">
        <f t="shared" ref="BT75:BT106" si="127">AD293</f>
        <v/>
      </c>
      <c r="BU75" s="55">
        <f t="shared" ref="BU75:BU106" si="128">AD400</f>
        <v>34.4</v>
      </c>
      <c r="BV75" s="55" t="str">
        <f t="shared" ref="BV75:BV106" si="129">AD507</f>
        <v/>
      </c>
      <c r="BW75" s="55" t="str">
        <f t="shared" ref="BW75:BW106" si="130">AD614</f>
        <v/>
      </c>
      <c r="BX75" s="56">
        <f t="shared" ref="BX75:BX106" si="131">AD721</f>
        <v>29.5</v>
      </c>
      <c r="BZ75" s="41">
        <f t="shared" si="45"/>
        <v>23.842857142857145</v>
      </c>
      <c r="CA75" s="327">
        <f t="shared" ref="CA75:CA105" si="132">IFERROR(SUM(BR75:BX75) / COUNTIF(BR75:BX75, "&gt;0"), NA())</f>
        <v>31.266666666666666</v>
      </c>
      <c r="CB75" s="329">
        <f t="shared" si="72"/>
        <v>30</v>
      </c>
      <c r="CD75" s="695">
        <f t="shared" ref="CD75:CD106" si="133">AE79</f>
        <v>2</v>
      </c>
      <c r="CE75" s="696">
        <f t="shared" ref="CE75:CE106" si="134">AE186</f>
        <v>2</v>
      </c>
      <c r="CF75" s="696">
        <f t="shared" ref="CF75:CF106" si="135">AE293</f>
        <v>0</v>
      </c>
      <c r="CG75" s="696">
        <f t="shared" ref="CG75:CG106" si="136">AE400</f>
        <v>2</v>
      </c>
      <c r="CH75" s="696">
        <f t="shared" ref="CH75:CH106" si="137">AE507</f>
        <v>1</v>
      </c>
      <c r="CI75" s="696">
        <f t="shared" ref="CI75:CI106" si="138">AE614</f>
        <v>0</v>
      </c>
      <c r="CJ75" s="697">
        <f t="shared" ref="CJ75:CJ106" si="139">AE721</f>
        <v>1</v>
      </c>
      <c r="CK75" s="702">
        <f t="shared" si="46"/>
        <v>11.267605633802818</v>
      </c>
      <c r="CM75" s="54">
        <f t="shared" si="47"/>
        <v>175</v>
      </c>
      <c r="CN75" s="55">
        <f t="shared" si="73"/>
        <v>384</v>
      </c>
      <c r="CO75" s="55">
        <f t="shared" si="74"/>
        <v>207</v>
      </c>
      <c r="CP75" s="55">
        <f t="shared" si="75"/>
        <v>238.7</v>
      </c>
      <c r="CQ75" s="55">
        <f t="shared" si="76"/>
        <v>131</v>
      </c>
      <c r="CR75" s="55">
        <f t="shared" si="77"/>
        <v>156.1</v>
      </c>
      <c r="CS75" s="56">
        <f t="shared" si="78"/>
        <v>395.2</v>
      </c>
      <c r="CU75" s="386">
        <f>SUM(SUMIF($AZ$8:$BF$8, {"NON";"NEUT"}, AZ75:BF75))/config!$AC$16</f>
        <v>11.8</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11.2</v>
      </c>
      <c r="DA75" s="55">
        <f>SUM(SUM(F79:G79)*$CY$108, SUM(F186:G186)*$CY$109, SUM(F293:G293)*$CY$110, SUM(F400:G400)*$CY$111, SUM(F507:G507)*$CY$112, SUM(F614:G614)*$CY$113, SUM(F721:G721)*$CY$114)/config!$AC$16</f>
        <v>0.4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28.571428571428569</v>
      </c>
      <c r="DG75" s="32">
        <f t="shared" si="50"/>
        <v>12.5</v>
      </c>
      <c r="DH75" s="32">
        <f t="shared" si="51"/>
        <v>0</v>
      </c>
      <c r="DI75" s="32">
        <f t="shared" si="52"/>
        <v>18.181818181818183</v>
      </c>
      <c r="DJ75" s="32">
        <f t="shared" si="53"/>
        <v>20</v>
      </c>
      <c r="DK75" s="32">
        <f t="shared" si="54"/>
        <v>0</v>
      </c>
      <c r="DL75" s="679">
        <f t="shared" si="55"/>
        <v>6.25</v>
      </c>
      <c r="DN75" s="11">
        <f t="shared" si="56"/>
        <v>0</v>
      </c>
      <c r="DO75" s="11">
        <f t="shared" si="57"/>
        <v>0</v>
      </c>
      <c r="DP75" s="11">
        <f t="shared" si="58"/>
        <v>0</v>
      </c>
      <c r="DQ75" s="11">
        <f t="shared" si="59"/>
        <v>1</v>
      </c>
      <c r="DR75" s="11">
        <f t="shared" si="60"/>
        <v>1</v>
      </c>
      <c r="DS75" s="11">
        <f t="shared" si="61"/>
        <v>0</v>
      </c>
      <c r="DT75" s="11">
        <f t="shared" si="62"/>
        <v>0</v>
      </c>
      <c r="DV75" s="709">
        <f t="shared" si="63"/>
        <v>2</v>
      </c>
      <c r="DW75" s="709">
        <f t="shared" si="64"/>
        <v>2</v>
      </c>
      <c r="DX75" s="709">
        <f t="shared" si="65"/>
        <v>0</v>
      </c>
      <c r="DY75" s="709">
        <f t="shared" si="66"/>
        <v>1</v>
      </c>
      <c r="DZ75" s="709">
        <f t="shared" si="67"/>
        <v>0</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352" t="s">
        <v>106</v>
      </c>
      <c r="B76" s="500">
        <v>7</v>
      </c>
      <c r="C76" s="148">
        <v>0</v>
      </c>
      <c r="D76" s="148">
        <v>7</v>
      </c>
      <c r="E76" s="148">
        <v>0</v>
      </c>
      <c r="F76" s="148">
        <v>0</v>
      </c>
      <c r="G76" s="148">
        <v>0</v>
      </c>
      <c r="H76" s="148">
        <v>0</v>
      </c>
      <c r="I76" s="148">
        <v>0</v>
      </c>
      <c r="J76" s="148">
        <v>0</v>
      </c>
      <c r="K76" s="148">
        <v>0</v>
      </c>
      <c r="L76" s="148">
        <v>0</v>
      </c>
      <c r="M76" s="512"/>
      <c r="N76" s="528" t="s">
        <v>106</v>
      </c>
      <c r="O76" s="733">
        <v>0</v>
      </c>
      <c r="P76" s="734">
        <v>0</v>
      </c>
      <c r="Q76" s="734">
        <v>0</v>
      </c>
      <c r="R76" s="734">
        <v>6</v>
      </c>
      <c r="S76" s="734">
        <v>0</v>
      </c>
      <c r="T76" s="734">
        <v>1</v>
      </c>
      <c r="U76" s="734">
        <v>0</v>
      </c>
      <c r="V76" s="734">
        <v>0</v>
      </c>
      <c r="W76" s="734">
        <v>0</v>
      </c>
      <c r="X76" s="734">
        <v>0</v>
      </c>
      <c r="Y76" s="734">
        <v>0</v>
      </c>
      <c r="Z76" s="734">
        <v>0</v>
      </c>
      <c r="AA76" s="734">
        <v>0</v>
      </c>
      <c r="AB76" s="734">
        <v>0</v>
      </c>
      <c r="AC76" s="149">
        <v>24.6</v>
      </c>
      <c r="AD76" s="149" t="s">
        <v>24</v>
      </c>
      <c r="AE76" s="148">
        <v>1</v>
      </c>
      <c r="AF76" s="149">
        <v>14.285714285714285</v>
      </c>
      <c r="AG76" s="148">
        <v>0</v>
      </c>
      <c r="AH76" s="149">
        <v>0</v>
      </c>
      <c r="AI76" s="148">
        <v>0</v>
      </c>
      <c r="AJ76" s="501">
        <v>0</v>
      </c>
      <c r="AP76" s="316">
        <f t="shared" ref="AP76:AP106" si="140">SUM(F80,F187,F294,F401,F508,F615,F722)</f>
        <v>8</v>
      </c>
      <c r="AR76" s="34">
        <f t="shared" ref="AR76:AR106" si="141">AR75+TIME(0,15,0)</f>
        <v>0.67708333333333304</v>
      </c>
      <c r="AS76" s="42">
        <f>SUM(C80,C187,C294,C401,C508,C615,C722)/config!$AC$13</f>
        <v>0</v>
      </c>
      <c r="AT76" s="43">
        <f>SUM(D80:E80,D187:E187,D294:E294,D401:E401,D508:E508,D615:E615,D722:E722)/config!$AC$13</f>
        <v>9.1428571428571423</v>
      </c>
      <c r="AU76" s="43">
        <f>SUM(F80:G80,F187:G187,F294:G294,F401:G401,F508:G508,F615:G615,F722:G722)/config!$AC$13</f>
        <v>1.1428571428571428</v>
      </c>
      <c r="AV76" s="43">
        <f>SUM(H80,H187,H294,H401,H508,H615,H722)/config!$AC$13</f>
        <v>0</v>
      </c>
      <c r="AW76" s="44">
        <f>SUM(I80:L80,I187:L187,I294:L294,I401:L401,I508:L508,I615:L615,I722:L722)/config!$AC$13</f>
        <v>0</v>
      </c>
      <c r="AY76" s="34">
        <f t="shared" ref="AY76:AY106" si="142">AY75+TIME(0,15,0)</f>
        <v>0.67708333333333304</v>
      </c>
      <c r="AZ76" s="45">
        <f t="shared" si="109"/>
        <v>15</v>
      </c>
      <c r="BA76" s="46">
        <f t="shared" si="110"/>
        <v>14</v>
      </c>
      <c r="BB76" s="46">
        <f t="shared" si="111"/>
        <v>11</v>
      </c>
      <c r="BC76" s="46">
        <f t="shared" si="112"/>
        <v>16</v>
      </c>
      <c r="BD76" s="46">
        <f t="shared" si="113"/>
        <v>2</v>
      </c>
      <c r="BE76" s="46">
        <f t="shared" si="114"/>
        <v>7</v>
      </c>
      <c r="BF76" s="47">
        <f t="shared" si="115"/>
        <v>7</v>
      </c>
      <c r="BG76" s="23"/>
      <c r="BH76" s="34">
        <f t="shared" si="116"/>
        <v>0.67708333333333304</v>
      </c>
      <c r="BI76" s="42">
        <f t="shared" si="117"/>
        <v>22.1</v>
      </c>
      <c r="BJ76" s="43">
        <f t="shared" si="118"/>
        <v>24.8</v>
      </c>
      <c r="BK76" s="43">
        <f t="shared" si="119"/>
        <v>22.2</v>
      </c>
      <c r="BL76" s="43">
        <f t="shared" si="120"/>
        <v>26</v>
      </c>
      <c r="BM76" s="43">
        <f t="shared" si="121"/>
        <v>26.2</v>
      </c>
      <c r="BN76" s="43">
        <f t="shared" si="122"/>
        <v>23</v>
      </c>
      <c r="BO76" s="44">
        <f t="shared" si="123"/>
        <v>26.5</v>
      </c>
      <c r="BP76" s="23"/>
      <c r="BQ76" s="34">
        <f t="shared" si="124"/>
        <v>0.67708333333333304</v>
      </c>
      <c r="BR76" s="42">
        <f t="shared" si="125"/>
        <v>26.6</v>
      </c>
      <c r="BS76" s="43">
        <f t="shared" si="126"/>
        <v>30.2</v>
      </c>
      <c r="BT76" s="43">
        <f t="shared" si="127"/>
        <v>28.6</v>
      </c>
      <c r="BU76" s="43">
        <f t="shared" si="128"/>
        <v>29.1</v>
      </c>
      <c r="BV76" s="43" t="str">
        <f t="shared" si="129"/>
        <v/>
      </c>
      <c r="BW76" s="43" t="str">
        <f t="shared" si="130"/>
        <v/>
      </c>
      <c r="BX76" s="44" t="str">
        <f t="shared" si="131"/>
        <v/>
      </c>
      <c r="BZ76" s="41">
        <f t="shared" ref="BZ76:BZ106" si="143">IF(SUM(BI76:BO76)&gt;0,SUM(BI76:BO76) / COUNTIF(BI76:BO76, "&gt;0"),NA())</f>
        <v>24.400000000000002</v>
      </c>
      <c r="CA76" s="327">
        <f t="shared" si="132"/>
        <v>28.625</v>
      </c>
      <c r="CB76" s="329">
        <f t="shared" si="72"/>
        <v>30</v>
      </c>
      <c r="CD76" s="689">
        <f t="shared" si="133"/>
        <v>0</v>
      </c>
      <c r="CE76" s="690">
        <f t="shared" si="134"/>
        <v>2</v>
      </c>
      <c r="CF76" s="690">
        <f t="shared" si="135"/>
        <v>0</v>
      </c>
      <c r="CG76" s="690">
        <f t="shared" si="136"/>
        <v>1</v>
      </c>
      <c r="CH76" s="690">
        <f t="shared" si="137"/>
        <v>1</v>
      </c>
      <c r="CI76" s="690">
        <f t="shared" si="138"/>
        <v>0</v>
      </c>
      <c r="CJ76" s="691">
        <f t="shared" si="139"/>
        <v>1</v>
      </c>
      <c r="CK76" s="702">
        <f t="shared" ref="CK76:CK105" si="144">IFERROR((SUM(CD76:CJ76)/SUM(AZ76:BF76)) * 100, "")</f>
        <v>6.9444444444444446</v>
      </c>
      <c r="CM76" s="42">
        <f t="shared" ref="CM76:CM106" si="145">IFERROR(AZ76*BI76,"")</f>
        <v>331.5</v>
      </c>
      <c r="CN76" s="43">
        <f t="shared" si="73"/>
        <v>347.2</v>
      </c>
      <c r="CO76" s="43">
        <f t="shared" si="74"/>
        <v>244.2</v>
      </c>
      <c r="CP76" s="43">
        <f t="shared" si="75"/>
        <v>416</v>
      </c>
      <c r="CQ76" s="43">
        <f t="shared" si="76"/>
        <v>52.4</v>
      </c>
      <c r="CR76" s="43">
        <f t="shared" si="77"/>
        <v>161</v>
      </c>
      <c r="CS76" s="44">
        <f t="shared" si="78"/>
        <v>185.5</v>
      </c>
      <c r="CU76" s="386">
        <f>SUM(SUMIF($AZ$8:$BF$8, {"NON";"NEUT"}, AZ76:BF76))/config!$AC$16</f>
        <v>12.6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11</v>
      </c>
      <c r="DA76" s="43">
        <f>SUM(SUM(F80:G80)*$CY$108, SUM(F187:G187)*$CY$109, SUM(F294:G294)*$CY$110, SUM(F401:G401)*$CY$111, SUM(F508:G508)*$CY$112, SUM(F615:G615)*$CY$113, SUM(F722:G722)*$CY$114)/config!$AC$16</f>
        <v>1.6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14.285714285714285</v>
      </c>
      <c r="DH76" s="32">
        <f t="shared" ref="DH76:DH106" si="149">IFERROR((CF76/BB76)*100, "")</f>
        <v>0</v>
      </c>
      <c r="DI76" s="32">
        <f t="shared" ref="DI76:DI106" si="150">IFERROR((CG76/BC76)*100, "")</f>
        <v>6.25</v>
      </c>
      <c r="DJ76" s="32">
        <f t="shared" ref="DJ76:DJ106" si="151">IFERROR((CH76/BD76)*100, "")</f>
        <v>50</v>
      </c>
      <c r="DK76" s="32">
        <f t="shared" ref="DK76:DK106" si="152">IFERROR((CI76/BE76)*100, "")</f>
        <v>0</v>
      </c>
      <c r="DL76" s="679">
        <f t="shared" ref="DL76:DL106" si="153">IFERROR((CJ76/BF76)*100, "")</f>
        <v>14.285714285714285</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2</v>
      </c>
      <c r="DX76" s="709">
        <f t="shared" ref="DX76:DX106" si="163">CF76-DP76</f>
        <v>0</v>
      </c>
      <c r="DY76" s="709">
        <f t="shared" ref="DY76:DY106" si="164">CG76-DQ76</f>
        <v>1</v>
      </c>
      <c r="DZ76" s="709">
        <f t="shared" ref="DZ76:DZ106" si="165">CH76-DR76</f>
        <v>1</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352" t="s">
        <v>107</v>
      </c>
      <c r="B77" s="500">
        <v>7</v>
      </c>
      <c r="C77" s="148">
        <v>0</v>
      </c>
      <c r="D77" s="148">
        <v>6</v>
      </c>
      <c r="E77" s="148">
        <v>0</v>
      </c>
      <c r="F77" s="148">
        <v>1</v>
      </c>
      <c r="G77" s="148">
        <v>0</v>
      </c>
      <c r="H77" s="148">
        <v>0</v>
      </c>
      <c r="I77" s="148">
        <v>0</v>
      </c>
      <c r="J77" s="148">
        <v>0</v>
      </c>
      <c r="K77" s="148">
        <v>0</v>
      </c>
      <c r="L77" s="148">
        <v>0</v>
      </c>
      <c r="M77" s="512"/>
      <c r="N77" s="528" t="s">
        <v>107</v>
      </c>
      <c r="O77" s="733">
        <v>0</v>
      </c>
      <c r="P77" s="734">
        <v>1</v>
      </c>
      <c r="Q77" s="734">
        <v>2</v>
      </c>
      <c r="R77" s="734">
        <v>1</v>
      </c>
      <c r="S77" s="734">
        <v>2</v>
      </c>
      <c r="T77" s="734">
        <v>1</v>
      </c>
      <c r="U77" s="734">
        <v>0</v>
      </c>
      <c r="V77" s="734">
        <v>0</v>
      </c>
      <c r="W77" s="734">
        <v>0</v>
      </c>
      <c r="X77" s="734">
        <v>0</v>
      </c>
      <c r="Y77" s="734">
        <v>0</v>
      </c>
      <c r="Z77" s="734">
        <v>0</v>
      </c>
      <c r="AA77" s="734">
        <v>0</v>
      </c>
      <c r="AB77" s="734">
        <v>0</v>
      </c>
      <c r="AC77" s="149">
        <v>23</v>
      </c>
      <c r="AD77" s="149" t="s">
        <v>24</v>
      </c>
      <c r="AE77" s="148">
        <v>1</v>
      </c>
      <c r="AF77" s="149">
        <v>14.285714285714285</v>
      </c>
      <c r="AG77" s="148">
        <v>0</v>
      </c>
      <c r="AH77" s="149">
        <v>0</v>
      </c>
      <c r="AI77" s="148">
        <v>0</v>
      </c>
      <c r="AJ77" s="501">
        <v>0</v>
      </c>
      <c r="AP77" s="316">
        <f t="shared" si="140"/>
        <v>5</v>
      </c>
      <c r="AR77" s="34">
        <f t="shared" si="141"/>
        <v>0.68749999999999967</v>
      </c>
      <c r="AS77" s="42">
        <f>SUM(C81,C188,C295,C402,C509,C616,C723)/config!$AC$13</f>
        <v>0.2857142857142857</v>
      </c>
      <c r="AT77" s="43">
        <f>SUM(D81:E81,D188:E188,D295:E295,D402:E402,D509:E509,D616:E616,D723:E723)/config!$AC$13</f>
        <v>7.5714285714285712</v>
      </c>
      <c r="AU77" s="43">
        <f>SUM(F81:G81,F188:G188,F295:G295,F402:G402,F509:G509,F616:G616,F723:G723)/config!$AC$13</f>
        <v>0.7142857142857143</v>
      </c>
      <c r="AV77" s="43">
        <f>SUM(H81,H188,H295,H402,H509,H616,H723)/config!$AC$13</f>
        <v>0</v>
      </c>
      <c r="AW77" s="44">
        <f>SUM(I81:L81,I188:L188,I295:L295,I402:L402,I509:L509,I616:L616,I723:L723)/config!$AC$13</f>
        <v>0</v>
      </c>
      <c r="AY77" s="34">
        <f t="shared" si="142"/>
        <v>0.68749999999999967</v>
      </c>
      <c r="AZ77" s="45">
        <f t="shared" si="109"/>
        <v>16</v>
      </c>
      <c r="BA77" s="46">
        <f t="shared" si="110"/>
        <v>9</v>
      </c>
      <c r="BB77" s="46">
        <f t="shared" si="111"/>
        <v>7</v>
      </c>
      <c r="BC77" s="46">
        <f t="shared" si="112"/>
        <v>7</v>
      </c>
      <c r="BD77" s="46">
        <f t="shared" si="113"/>
        <v>6</v>
      </c>
      <c r="BE77" s="46">
        <f t="shared" si="114"/>
        <v>2</v>
      </c>
      <c r="BF77" s="47">
        <f t="shared" si="115"/>
        <v>13</v>
      </c>
      <c r="BG77" s="23"/>
      <c r="BH77" s="34">
        <f t="shared" si="116"/>
        <v>0.68749999999999967</v>
      </c>
      <c r="BI77" s="42">
        <f t="shared" si="117"/>
        <v>22.7</v>
      </c>
      <c r="BJ77" s="43">
        <f t="shared" si="118"/>
        <v>25</v>
      </c>
      <c r="BK77" s="43">
        <f t="shared" si="119"/>
        <v>23.2</v>
      </c>
      <c r="BL77" s="43">
        <f t="shared" si="120"/>
        <v>26</v>
      </c>
      <c r="BM77" s="43">
        <f t="shared" si="121"/>
        <v>27.7</v>
      </c>
      <c r="BN77" s="43">
        <f t="shared" si="122"/>
        <v>26</v>
      </c>
      <c r="BO77" s="44">
        <f t="shared" si="123"/>
        <v>25.2</v>
      </c>
      <c r="BP77" s="23"/>
      <c r="BQ77" s="34">
        <f t="shared" si="124"/>
        <v>0.68749999999999967</v>
      </c>
      <c r="BR77" s="42">
        <f t="shared" si="125"/>
        <v>32.4</v>
      </c>
      <c r="BS77" s="43" t="str">
        <f t="shared" si="126"/>
        <v/>
      </c>
      <c r="BT77" s="43" t="str">
        <f t="shared" si="127"/>
        <v/>
      </c>
      <c r="BU77" s="43" t="str">
        <f t="shared" si="128"/>
        <v/>
      </c>
      <c r="BV77" s="43" t="str">
        <f t="shared" si="129"/>
        <v/>
      </c>
      <c r="BW77" s="43" t="str">
        <f t="shared" si="130"/>
        <v/>
      </c>
      <c r="BX77" s="44">
        <f t="shared" si="131"/>
        <v>30.9</v>
      </c>
      <c r="BZ77" s="41">
        <f t="shared" si="143"/>
        <v>25.114285714285717</v>
      </c>
      <c r="CA77" s="327">
        <f t="shared" si="132"/>
        <v>31.65</v>
      </c>
      <c r="CB77" s="329">
        <f t="shared" ref="CB77:CB106" si="168">CB76</f>
        <v>30</v>
      </c>
      <c r="CD77" s="689">
        <f t="shared" si="133"/>
        <v>3</v>
      </c>
      <c r="CE77" s="690">
        <f t="shared" si="134"/>
        <v>2</v>
      </c>
      <c r="CF77" s="690">
        <f t="shared" si="135"/>
        <v>1</v>
      </c>
      <c r="CG77" s="690">
        <f t="shared" si="136"/>
        <v>1</v>
      </c>
      <c r="CH77" s="690">
        <f t="shared" si="137"/>
        <v>2</v>
      </c>
      <c r="CI77" s="690">
        <f t="shared" si="138"/>
        <v>1</v>
      </c>
      <c r="CJ77" s="691">
        <f t="shared" si="139"/>
        <v>2</v>
      </c>
      <c r="CK77" s="702">
        <f t="shared" si="144"/>
        <v>20</v>
      </c>
      <c r="CM77" s="42">
        <f t="shared" si="145"/>
        <v>363.2</v>
      </c>
      <c r="CN77" s="43">
        <f t="shared" si="73"/>
        <v>225</v>
      </c>
      <c r="CO77" s="43">
        <f t="shared" si="74"/>
        <v>162.4</v>
      </c>
      <c r="CP77" s="43">
        <f t="shared" si="75"/>
        <v>182</v>
      </c>
      <c r="CQ77" s="43">
        <f t="shared" si="76"/>
        <v>166.2</v>
      </c>
      <c r="CR77" s="43">
        <f t="shared" si="77"/>
        <v>52</v>
      </c>
      <c r="CS77" s="44">
        <f t="shared" si="78"/>
        <v>327.59999999999997</v>
      </c>
      <c r="CU77" s="386">
        <f>SUM(SUMIF($AZ$8:$BF$8, {"NON";"NEUT"}, AZ77:BF77))/config!$AC$16</f>
        <v>10.4</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9.1999999999999993</v>
      </c>
      <c r="DA77" s="43">
        <f>SUM(SUM(F81:G81)*$CY$108, SUM(F188:G188)*$CY$109, SUM(F295:G295)*$CY$110, SUM(F402:G402)*$CY$111, SUM(F509:G509)*$CY$112, SUM(F616:G616)*$CY$113, SUM(F723:G723)*$CY$114)/config!$AC$16</f>
        <v>0.8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18.75</v>
      </c>
      <c r="DG77" s="32">
        <f t="shared" si="148"/>
        <v>22.222222222222221</v>
      </c>
      <c r="DH77" s="32">
        <f t="shared" si="149"/>
        <v>14.285714285714285</v>
      </c>
      <c r="DI77" s="32">
        <f t="shared" si="150"/>
        <v>14.285714285714285</v>
      </c>
      <c r="DJ77" s="32">
        <f t="shared" si="151"/>
        <v>33.333333333333329</v>
      </c>
      <c r="DK77" s="32">
        <f t="shared" si="152"/>
        <v>50</v>
      </c>
      <c r="DL77" s="679">
        <f t="shared" si="153"/>
        <v>15.384615384615385</v>
      </c>
      <c r="DN77" s="11">
        <f t="shared" si="154"/>
        <v>0</v>
      </c>
      <c r="DO77" s="11">
        <f t="shared" si="155"/>
        <v>0</v>
      </c>
      <c r="DP77" s="11">
        <f t="shared" si="156"/>
        <v>0</v>
      </c>
      <c r="DQ77" s="11">
        <f t="shared" si="157"/>
        <v>0</v>
      </c>
      <c r="DR77" s="11">
        <f t="shared" si="158"/>
        <v>0</v>
      </c>
      <c r="DS77" s="11">
        <f t="shared" si="159"/>
        <v>0</v>
      </c>
      <c r="DT77" s="11">
        <f t="shared" si="160"/>
        <v>0</v>
      </c>
      <c r="DV77" s="709">
        <f t="shared" si="161"/>
        <v>3</v>
      </c>
      <c r="DW77" s="709">
        <f t="shared" si="162"/>
        <v>2</v>
      </c>
      <c r="DX77" s="709">
        <f t="shared" si="163"/>
        <v>1</v>
      </c>
      <c r="DY77" s="709">
        <f t="shared" si="164"/>
        <v>1</v>
      </c>
      <c r="DZ77" s="709">
        <f t="shared" si="165"/>
        <v>2</v>
      </c>
      <c r="EA77" s="709">
        <f t="shared" si="166"/>
        <v>1</v>
      </c>
      <c r="EB77" s="709">
        <f t="shared" si="167"/>
        <v>2</v>
      </c>
      <c r="ED77" s="710"/>
      <c r="EE77" s="710"/>
      <c r="EF77" s="710"/>
      <c r="EG77" s="710"/>
      <c r="EH77" s="710"/>
      <c r="EI77" s="710"/>
      <c r="EJ77" s="710"/>
      <c r="EL77" s="710"/>
      <c r="EM77" s="710"/>
      <c r="EN77" s="710"/>
      <c r="EO77" s="710"/>
      <c r="EP77" s="710"/>
      <c r="EQ77" s="710"/>
      <c r="ER77" s="710"/>
    </row>
    <row r="78" spans="1:148" ht="15" x14ac:dyDescent="0.25">
      <c r="A78" s="352" t="s">
        <v>108</v>
      </c>
      <c r="B78" s="500">
        <v>12</v>
      </c>
      <c r="C78" s="148">
        <v>0</v>
      </c>
      <c r="D78" s="148">
        <v>12</v>
      </c>
      <c r="E78" s="148">
        <v>0</v>
      </c>
      <c r="F78" s="148">
        <v>0</v>
      </c>
      <c r="G78" s="148">
        <v>0</v>
      </c>
      <c r="H78" s="148">
        <v>0</v>
      </c>
      <c r="I78" s="148">
        <v>0</v>
      </c>
      <c r="J78" s="148">
        <v>0</v>
      </c>
      <c r="K78" s="148">
        <v>0</v>
      </c>
      <c r="L78" s="148">
        <v>0</v>
      </c>
      <c r="M78" s="512"/>
      <c r="N78" s="528" t="s">
        <v>108</v>
      </c>
      <c r="O78" s="733">
        <v>0</v>
      </c>
      <c r="P78" s="734">
        <v>0</v>
      </c>
      <c r="Q78" s="734">
        <v>0</v>
      </c>
      <c r="R78" s="734">
        <v>7</v>
      </c>
      <c r="S78" s="734">
        <v>5</v>
      </c>
      <c r="T78" s="734">
        <v>0</v>
      </c>
      <c r="U78" s="734">
        <v>0</v>
      </c>
      <c r="V78" s="734">
        <v>0</v>
      </c>
      <c r="W78" s="734">
        <v>0</v>
      </c>
      <c r="X78" s="734">
        <v>0</v>
      </c>
      <c r="Y78" s="734">
        <v>0</v>
      </c>
      <c r="Z78" s="734">
        <v>0</v>
      </c>
      <c r="AA78" s="734">
        <v>0</v>
      </c>
      <c r="AB78" s="734">
        <v>0</v>
      </c>
      <c r="AC78" s="149">
        <v>24.8</v>
      </c>
      <c r="AD78" s="149">
        <v>28.2</v>
      </c>
      <c r="AE78" s="148">
        <v>0</v>
      </c>
      <c r="AF78" s="149">
        <v>0</v>
      </c>
      <c r="AG78" s="148">
        <v>0</v>
      </c>
      <c r="AH78" s="149">
        <v>0</v>
      </c>
      <c r="AI78" s="148">
        <v>0</v>
      </c>
      <c r="AJ78" s="501">
        <v>0</v>
      </c>
      <c r="AP78" s="316">
        <f t="shared" si="140"/>
        <v>1</v>
      </c>
      <c r="AR78" s="34">
        <f t="shared" si="141"/>
        <v>0.6979166666666663</v>
      </c>
      <c r="AS78" s="42">
        <f>SUM(C82,C189,C296,C403,C510,C617,C724)/config!$AC$13</f>
        <v>0.14285714285714285</v>
      </c>
      <c r="AT78" s="43">
        <f>SUM(D82:E82,D189:E189,D296:E296,D403:E403,D510:E510,D617:E617,D724:E724)/config!$AC$13</f>
        <v>4</v>
      </c>
      <c r="AU78" s="43">
        <f>SUM(F82:G82,F189:G189,F296:G296,F403:G403,F510:G510,F617:G617,F724:G724)/config!$AC$13</f>
        <v>0.14285714285714285</v>
      </c>
      <c r="AV78" s="43">
        <f>SUM(H82,H189,H296,H403,H510,H617,H724)/config!$AC$13</f>
        <v>0</v>
      </c>
      <c r="AW78" s="44">
        <f>SUM(I82:L82,I189:L189,I296:L296,I403:L403,I510:L510,I617:L617,I724:L724)/config!$AC$13</f>
        <v>0</v>
      </c>
      <c r="AY78" s="34">
        <f t="shared" si="142"/>
        <v>0.6979166666666663</v>
      </c>
      <c r="AZ78" s="45">
        <f t="shared" si="109"/>
        <v>9</v>
      </c>
      <c r="BA78" s="46">
        <f t="shared" si="110"/>
        <v>5</v>
      </c>
      <c r="BB78" s="46">
        <f t="shared" si="111"/>
        <v>1</v>
      </c>
      <c r="BC78" s="46">
        <f t="shared" si="112"/>
        <v>5</v>
      </c>
      <c r="BD78" s="46">
        <f t="shared" si="113"/>
        <v>3</v>
      </c>
      <c r="BE78" s="46">
        <f t="shared" si="114"/>
        <v>4</v>
      </c>
      <c r="BF78" s="47">
        <f t="shared" si="115"/>
        <v>3</v>
      </c>
      <c r="BG78" s="23"/>
      <c r="BH78" s="34">
        <f t="shared" si="116"/>
        <v>0.6979166666666663</v>
      </c>
      <c r="BI78" s="42">
        <f t="shared" si="117"/>
        <v>25.8</v>
      </c>
      <c r="BJ78" s="43">
        <f t="shared" si="118"/>
        <v>27.6</v>
      </c>
      <c r="BK78" s="43">
        <f t="shared" si="119"/>
        <v>30.1</v>
      </c>
      <c r="BL78" s="43">
        <f t="shared" si="120"/>
        <v>30.5</v>
      </c>
      <c r="BM78" s="43">
        <f t="shared" si="121"/>
        <v>29.7</v>
      </c>
      <c r="BN78" s="43">
        <f t="shared" si="122"/>
        <v>23.3</v>
      </c>
      <c r="BO78" s="44">
        <f t="shared" si="123"/>
        <v>22.9</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27.12857142857143</v>
      </c>
      <c r="CA78" s="327" t="e">
        <f t="shared" si="132"/>
        <v>#N/A</v>
      </c>
      <c r="CB78" s="329">
        <f t="shared" si="168"/>
        <v>30</v>
      </c>
      <c r="CD78" s="689">
        <f t="shared" si="133"/>
        <v>1</v>
      </c>
      <c r="CE78" s="690">
        <f t="shared" si="134"/>
        <v>0</v>
      </c>
      <c r="CF78" s="690">
        <f t="shared" si="135"/>
        <v>1</v>
      </c>
      <c r="CG78" s="690">
        <f t="shared" si="136"/>
        <v>2</v>
      </c>
      <c r="CH78" s="690">
        <f t="shared" si="137"/>
        <v>0</v>
      </c>
      <c r="CI78" s="690">
        <f t="shared" si="138"/>
        <v>0</v>
      </c>
      <c r="CJ78" s="691">
        <f t="shared" si="139"/>
        <v>0</v>
      </c>
      <c r="CK78" s="702">
        <f t="shared" si="144"/>
        <v>13.333333333333334</v>
      </c>
      <c r="CM78" s="42">
        <f t="shared" si="145"/>
        <v>232.20000000000002</v>
      </c>
      <c r="CN78" s="43">
        <f t="shared" si="73"/>
        <v>138</v>
      </c>
      <c r="CO78" s="43">
        <f t="shared" si="74"/>
        <v>30.1</v>
      </c>
      <c r="CP78" s="43">
        <f t="shared" si="75"/>
        <v>152.5</v>
      </c>
      <c r="CQ78" s="43">
        <f t="shared" si="76"/>
        <v>89.1</v>
      </c>
      <c r="CR78" s="43">
        <f t="shared" si="77"/>
        <v>93.2</v>
      </c>
      <c r="CS78" s="44">
        <f t="shared" si="78"/>
        <v>68.699999999999989</v>
      </c>
      <c r="CU78" s="386">
        <f>SUM(SUMIF($AZ$8:$BF$8, {"NON";"NEUT"}, AZ78:BF78))/config!$AC$16</f>
        <v>4.5999999999999996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4.2</v>
      </c>
      <c r="DA78" s="43">
        <f>SUM(SUM(F82:G82)*$CY$108, SUM(F189:G189)*$CY$109, SUM(F296:G296)*$CY$110, SUM(F403:G403)*$CY$111, SUM(F510:G510)*$CY$112, SUM(F617:G617)*$CY$113, SUM(F724:G724)*$CY$114)/config!$AC$16</f>
        <v>0.2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11.111111111111111</v>
      </c>
      <c r="DG78" s="32">
        <f t="shared" si="148"/>
        <v>0</v>
      </c>
      <c r="DH78" s="32">
        <f t="shared" si="149"/>
        <v>100</v>
      </c>
      <c r="DI78" s="32">
        <f t="shared" si="150"/>
        <v>40</v>
      </c>
      <c r="DJ78" s="32">
        <f t="shared" si="151"/>
        <v>0</v>
      </c>
      <c r="DK78" s="32">
        <f t="shared" si="152"/>
        <v>0</v>
      </c>
      <c r="DL78" s="679">
        <f t="shared" si="153"/>
        <v>0</v>
      </c>
      <c r="DN78" s="11">
        <f t="shared" si="154"/>
        <v>0</v>
      </c>
      <c r="DO78" s="11">
        <f t="shared" si="155"/>
        <v>0</v>
      </c>
      <c r="DP78" s="11">
        <f t="shared" si="156"/>
        <v>0</v>
      </c>
      <c r="DQ78" s="11">
        <f t="shared" si="157"/>
        <v>2</v>
      </c>
      <c r="DR78" s="11">
        <f t="shared" si="158"/>
        <v>0</v>
      </c>
      <c r="DS78" s="11">
        <f t="shared" si="159"/>
        <v>0</v>
      </c>
      <c r="DT78" s="11">
        <f t="shared" si="160"/>
        <v>0</v>
      </c>
      <c r="DV78" s="709">
        <f t="shared" si="161"/>
        <v>1</v>
      </c>
      <c r="DW78" s="709">
        <f t="shared" si="162"/>
        <v>0</v>
      </c>
      <c r="DX78" s="709">
        <f t="shared" si="163"/>
        <v>1</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7</v>
      </c>
      <c r="C79" s="150">
        <v>0</v>
      </c>
      <c r="D79" s="150">
        <v>6</v>
      </c>
      <c r="E79" s="150">
        <v>0</v>
      </c>
      <c r="F79" s="150">
        <v>1</v>
      </c>
      <c r="G79" s="150">
        <v>0</v>
      </c>
      <c r="H79" s="150">
        <v>0</v>
      </c>
      <c r="I79" s="150">
        <v>0</v>
      </c>
      <c r="J79" s="150">
        <v>0</v>
      </c>
      <c r="K79" s="150">
        <v>0</v>
      </c>
      <c r="L79" s="150">
        <v>0</v>
      </c>
      <c r="M79" s="514"/>
      <c r="N79" s="528" t="s">
        <v>65</v>
      </c>
      <c r="O79" s="733">
        <v>0</v>
      </c>
      <c r="P79" s="734">
        <v>0</v>
      </c>
      <c r="Q79" s="734">
        <v>1</v>
      </c>
      <c r="R79" s="734">
        <v>2</v>
      </c>
      <c r="S79" s="734">
        <v>2</v>
      </c>
      <c r="T79" s="734">
        <v>2</v>
      </c>
      <c r="U79" s="734">
        <v>0</v>
      </c>
      <c r="V79" s="734">
        <v>0</v>
      </c>
      <c r="W79" s="734">
        <v>0</v>
      </c>
      <c r="X79" s="734">
        <v>0</v>
      </c>
      <c r="Y79" s="734">
        <v>0</v>
      </c>
      <c r="Z79" s="734">
        <v>0</v>
      </c>
      <c r="AA79" s="734">
        <v>0</v>
      </c>
      <c r="AB79" s="734">
        <v>0</v>
      </c>
      <c r="AC79" s="151">
        <v>25</v>
      </c>
      <c r="AD79" s="151" t="s">
        <v>24</v>
      </c>
      <c r="AE79" s="150">
        <v>2</v>
      </c>
      <c r="AF79" s="151">
        <v>28.571428571428569</v>
      </c>
      <c r="AG79" s="150">
        <v>0</v>
      </c>
      <c r="AH79" s="151">
        <v>0</v>
      </c>
      <c r="AI79" s="150">
        <v>0</v>
      </c>
      <c r="AJ79" s="505">
        <v>0</v>
      </c>
      <c r="AP79" s="316">
        <f t="shared" si="140"/>
        <v>4</v>
      </c>
      <c r="AR79" s="34">
        <f t="shared" si="141"/>
        <v>0.70833333333333293</v>
      </c>
      <c r="AS79" s="42">
        <f>SUM(C83,C190,C297,C404,C511,C618,C725)/config!$AC$13</f>
        <v>0.2857142857142857</v>
      </c>
      <c r="AT79" s="43">
        <f>SUM(D83:E83,D190:E190,D297:E297,D404:E404,D511:E511,D618:E618,D725:E725)/config!$AC$13</f>
        <v>5.5714285714285712</v>
      </c>
      <c r="AU79" s="43">
        <f>SUM(F83:G83,F190:G190,F297:G297,F404:G404,F511:G511,F618:G618,F725:G725)/config!$AC$13</f>
        <v>0.5714285714285714</v>
      </c>
      <c r="AV79" s="43">
        <f>SUM(H83,H190,H297,H404,H511,H618,H725)/config!$AC$13</f>
        <v>0</v>
      </c>
      <c r="AW79" s="44">
        <f>SUM(I83:L83,I190:L190,I297:L297,I404:L404,I511:L511,I618:L618,I725:L725)/config!$AC$13</f>
        <v>0</v>
      </c>
      <c r="AY79" s="34">
        <f t="shared" si="142"/>
        <v>0.70833333333333293</v>
      </c>
      <c r="AZ79" s="45">
        <f t="shared" si="109"/>
        <v>10</v>
      </c>
      <c r="BA79" s="46">
        <f t="shared" si="110"/>
        <v>4</v>
      </c>
      <c r="BB79" s="46">
        <f t="shared" si="111"/>
        <v>8</v>
      </c>
      <c r="BC79" s="46">
        <f t="shared" si="112"/>
        <v>7</v>
      </c>
      <c r="BD79" s="46">
        <f t="shared" si="113"/>
        <v>5</v>
      </c>
      <c r="BE79" s="46">
        <f t="shared" si="114"/>
        <v>2</v>
      </c>
      <c r="BF79" s="47">
        <f t="shared" si="115"/>
        <v>9</v>
      </c>
      <c r="BG79" s="23"/>
      <c r="BH79" s="34">
        <f t="shared" si="116"/>
        <v>0.70833333333333293</v>
      </c>
      <c r="BI79" s="42">
        <f t="shared" si="117"/>
        <v>26.3</v>
      </c>
      <c r="BJ79" s="43">
        <f t="shared" si="118"/>
        <v>27.3</v>
      </c>
      <c r="BK79" s="43">
        <f t="shared" si="119"/>
        <v>24.6</v>
      </c>
      <c r="BL79" s="43">
        <f t="shared" si="120"/>
        <v>26.5</v>
      </c>
      <c r="BM79" s="43">
        <f t="shared" si="121"/>
        <v>26.4</v>
      </c>
      <c r="BN79" s="43">
        <f t="shared" si="122"/>
        <v>24.6</v>
      </c>
      <c r="BO79" s="44">
        <f t="shared" si="123"/>
        <v>24.8</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25.785714285714285</v>
      </c>
      <c r="CA79" s="327" t="e">
        <f t="shared" si="132"/>
        <v>#N/A</v>
      </c>
      <c r="CB79" s="329">
        <f t="shared" si="168"/>
        <v>30</v>
      </c>
      <c r="CD79" s="689">
        <f t="shared" si="133"/>
        <v>1</v>
      </c>
      <c r="CE79" s="690">
        <f t="shared" si="134"/>
        <v>0</v>
      </c>
      <c r="CF79" s="690">
        <f t="shared" si="135"/>
        <v>1</v>
      </c>
      <c r="CG79" s="690">
        <f t="shared" si="136"/>
        <v>1</v>
      </c>
      <c r="CH79" s="690">
        <f t="shared" si="137"/>
        <v>0</v>
      </c>
      <c r="CI79" s="690">
        <f t="shared" si="138"/>
        <v>0</v>
      </c>
      <c r="CJ79" s="691">
        <f t="shared" si="139"/>
        <v>3</v>
      </c>
      <c r="CK79" s="702">
        <f t="shared" si="144"/>
        <v>13.333333333333334</v>
      </c>
      <c r="CM79" s="42">
        <f t="shared" si="145"/>
        <v>263</v>
      </c>
      <c r="CN79" s="43">
        <f t="shared" si="73"/>
        <v>109.2</v>
      </c>
      <c r="CO79" s="43">
        <f t="shared" si="74"/>
        <v>196.8</v>
      </c>
      <c r="CP79" s="43">
        <f t="shared" si="75"/>
        <v>185.5</v>
      </c>
      <c r="CQ79" s="43">
        <f t="shared" si="76"/>
        <v>132</v>
      </c>
      <c r="CR79" s="43">
        <f t="shared" si="77"/>
        <v>49.2</v>
      </c>
      <c r="CS79" s="44">
        <f t="shared" si="78"/>
        <v>223.20000000000002</v>
      </c>
      <c r="CU79" s="386">
        <f>SUM(SUMIF($AZ$8:$BF$8, {"NON";"NEUT"}, AZ79:BF79))/config!$AC$16</f>
        <v>7.6</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6.4</v>
      </c>
      <c r="DA79" s="43">
        <f>SUM(SUM(F83:G83)*$CY$108, SUM(F190:G190)*$CY$109, SUM(F297:G297)*$CY$110, SUM(F404:G404)*$CY$111, SUM(F511:G511)*$CY$112, SUM(F618:G618)*$CY$113, SUM(F725:G725)*$CY$114)/config!$AC$16</f>
        <v>0.8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10</v>
      </c>
      <c r="DG79" s="32">
        <f t="shared" si="148"/>
        <v>0</v>
      </c>
      <c r="DH79" s="32">
        <f t="shared" si="149"/>
        <v>12.5</v>
      </c>
      <c r="DI79" s="32">
        <f t="shared" si="150"/>
        <v>14.285714285714285</v>
      </c>
      <c r="DJ79" s="32">
        <f t="shared" si="151"/>
        <v>0</v>
      </c>
      <c r="DK79" s="32">
        <f t="shared" si="152"/>
        <v>0</v>
      </c>
      <c r="DL79" s="679">
        <f t="shared" si="153"/>
        <v>33.333333333333329</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0</v>
      </c>
      <c r="DX79" s="709">
        <f t="shared" si="163"/>
        <v>1</v>
      </c>
      <c r="DY79" s="709">
        <f t="shared" si="164"/>
        <v>1</v>
      </c>
      <c r="DZ79" s="709">
        <f t="shared" si="165"/>
        <v>0</v>
      </c>
      <c r="EA79" s="709">
        <f t="shared" si="166"/>
        <v>0</v>
      </c>
      <c r="EB79" s="709">
        <f t="shared" si="167"/>
        <v>3</v>
      </c>
      <c r="ED79" s="710"/>
      <c r="EE79" s="710"/>
      <c r="EF79" s="710"/>
      <c r="EG79" s="710"/>
      <c r="EH79" s="710"/>
      <c r="EI79" s="710"/>
      <c r="EJ79" s="710"/>
      <c r="EL79" s="710"/>
      <c r="EM79" s="710"/>
      <c r="EN79" s="710"/>
      <c r="EO79" s="710"/>
      <c r="EP79" s="710"/>
      <c r="EQ79" s="710"/>
      <c r="ER79" s="710"/>
    </row>
    <row r="80" spans="1:148" ht="15" x14ac:dyDescent="0.25">
      <c r="A80" s="352" t="s">
        <v>109</v>
      </c>
      <c r="B80" s="500">
        <v>15</v>
      </c>
      <c r="C80" s="148">
        <v>0</v>
      </c>
      <c r="D80" s="148">
        <v>13</v>
      </c>
      <c r="E80" s="148">
        <v>0</v>
      </c>
      <c r="F80" s="148">
        <v>2</v>
      </c>
      <c r="G80" s="148">
        <v>0</v>
      </c>
      <c r="H80" s="148">
        <v>0</v>
      </c>
      <c r="I80" s="148">
        <v>0</v>
      </c>
      <c r="J80" s="148">
        <v>0</v>
      </c>
      <c r="K80" s="148">
        <v>0</v>
      </c>
      <c r="L80" s="148">
        <v>0</v>
      </c>
      <c r="M80" s="512"/>
      <c r="N80" s="528" t="s">
        <v>109</v>
      </c>
      <c r="O80" s="733">
        <v>0</v>
      </c>
      <c r="P80" s="734">
        <v>1</v>
      </c>
      <c r="Q80" s="734">
        <v>3</v>
      </c>
      <c r="R80" s="734">
        <v>5</v>
      </c>
      <c r="S80" s="734">
        <v>6</v>
      </c>
      <c r="T80" s="734">
        <v>0</v>
      </c>
      <c r="U80" s="734">
        <v>0</v>
      </c>
      <c r="V80" s="734">
        <v>0</v>
      </c>
      <c r="W80" s="734">
        <v>0</v>
      </c>
      <c r="X80" s="734">
        <v>0</v>
      </c>
      <c r="Y80" s="734">
        <v>0</v>
      </c>
      <c r="Z80" s="734">
        <v>0</v>
      </c>
      <c r="AA80" s="734">
        <v>0</v>
      </c>
      <c r="AB80" s="734">
        <v>0</v>
      </c>
      <c r="AC80" s="149">
        <v>22.1</v>
      </c>
      <c r="AD80" s="149">
        <v>26.6</v>
      </c>
      <c r="AE80" s="148">
        <v>0</v>
      </c>
      <c r="AF80" s="149">
        <v>0</v>
      </c>
      <c r="AG80" s="148">
        <v>0</v>
      </c>
      <c r="AH80" s="149">
        <v>0</v>
      </c>
      <c r="AI80" s="148">
        <v>0</v>
      </c>
      <c r="AJ80" s="501">
        <v>0</v>
      </c>
      <c r="AP80" s="316">
        <f t="shared" si="140"/>
        <v>1</v>
      </c>
      <c r="AR80" s="34">
        <f t="shared" si="141"/>
        <v>0.71874999999999956</v>
      </c>
      <c r="AS80" s="42">
        <f>SUM(C84,C191,C298,C405,C512,C619,C726)/config!$AC$13</f>
        <v>0.14285714285714285</v>
      </c>
      <c r="AT80" s="43">
        <f>SUM(D84:E84,D191:E191,D298:E298,D405:E405,D512:E512,D619:E619,D726:E726)/config!$AC$13</f>
        <v>8.1428571428571423</v>
      </c>
      <c r="AU80" s="43">
        <f>SUM(F84:G84,F191:G191,F298:G298,F405:G405,F512:G512,F619:G619,F726:G726)/config!$AC$13</f>
        <v>0.14285714285714285</v>
      </c>
      <c r="AV80" s="43">
        <f>SUM(H84,H191,H298,H405,H512,H619,H726)/config!$AC$13</f>
        <v>0</v>
      </c>
      <c r="AW80" s="44">
        <f>SUM(I84:L84,I191:L191,I298:L298,I405:L405,I512:L512,I619:L619,I726:L726)/config!$AC$13</f>
        <v>0</v>
      </c>
      <c r="AY80" s="34">
        <f t="shared" si="142"/>
        <v>0.71874999999999956</v>
      </c>
      <c r="AZ80" s="45">
        <f t="shared" si="109"/>
        <v>16</v>
      </c>
      <c r="BA80" s="46">
        <f t="shared" si="110"/>
        <v>10</v>
      </c>
      <c r="BB80" s="46">
        <f t="shared" si="111"/>
        <v>14</v>
      </c>
      <c r="BC80" s="46">
        <f t="shared" si="112"/>
        <v>10</v>
      </c>
      <c r="BD80" s="46">
        <f t="shared" si="113"/>
        <v>2</v>
      </c>
      <c r="BE80" s="46">
        <f t="shared" si="114"/>
        <v>2</v>
      </c>
      <c r="BF80" s="47">
        <f t="shared" si="115"/>
        <v>5</v>
      </c>
      <c r="BG80" s="23"/>
      <c r="BH80" s="34">
        <f t="shared" si="116"/>
        <v>0.71874999999999956</v>
      </c>
      <c r="BI80" s="42">
        <f t="shared" si="117"/>
        <v>27.5</v>
      </c>
      <c r="BJ80" s="43">
        <f t="shared" si="118"/>
        <v>27.8</v>
      </c>
      <c r="BK80" s="43">
        <f t="shared" si="119"/>
        <v>29.9</v>
      </c>
      <c r="BL80" s="43">
        <f t="shared" si="120"/>
        <v>24.9</v>
      </c>
      <c r="BM80" s="43">
        <f t="shared" si="121"/>
        <v>21.9</v>
      </c>
      <c r="BN80" s="43">
        <f t="shared" si="122"/>
        <v>27.5</v>
      </c>
      <c r="BO80" s="44">
        <f t="shared" si="123"/>
        <v>26.7</v>
      </c>
      <c r="BP80" s="23"/>
      <c r="BQ80" s="34">
        <f t="shared" si="124"/>
        <v>0.71874999999999956</v>
      </c>
      <c r="BR80" s="42">
        <f t="shared" si="125"/>
        <v>32.5</v>
      </c>
      <c r="BS80" s="43" t="str">
        <f t="shared" si="126"/>
        <v/>
      </c>
      <c r="BT80" s="43">
        <f t="shared" si="127"/>
        <v>34.9</v>
      </c>
      <c r="BU80" s="43" t="str">
        <f t="shared" si="128"/>
        <v/>
      </c>
      <c r="BV80" s="43" t="str">
        <f t="shared" si="129"/>
        <v/>
      </c>
      <c r="BW80" s="43" t="str">
        <f t="shared" si="130"/>
        <v/>
      </c>
      <c r="BX80" s="44" t="str">
        <f t="shared" si="131"/>
        <v/>
      </c>
      <c r="BZ80" s="41">
        <f t="shared" si="143"/>
        <v>26.599999999999998</v>
      </c>
      <c r="CA80" s="327">
        <f t="shared" si="132"/>
        <v>33.700000000000003</v>
      </c>
      <c r="CB80" s="329">
        <f t="shared" si="168"/>
        <v>30</v>
      </c>
      <c r="CD80" s="689">
        <f t="shared" si="133"/>
        <v>2</v>
      </c>
      <c r="CE80" s="690">
        <f t="shared" si="134"/>
        <v>3</v>
      </c>
      <c r="CF80" s="690">
        <f t="shared" si="135"/>
        <v>7</v>
      </c>
      <c r="CG80" s="690">
        <f t="shared" si="136"/>
        <v>0</v>
      </c>
      <c r="CH80" s="690">
        <f t="shared" si="137"/>
        <v>0</v>
      </c>
      <c r="CI80" s="690">
        <f t="shared" si="138"/>
        <v>1</v>
      </c>
      <c r="CJ80" s="691">
        <f t="shared" si="139"/>
        <v>2</v>
      </c>
      <c r="CK80" s="702">
        <f t="shared" si="144"/>
        <v>25.423728813559322</v>
      </c>
      <c r="CM80" s="42">
        <f t="shared" si="145"/>
        <v>440</v>
      </c>
      <c r="CN80" s="43">
        <f t="shared" si="73"/>
        <v>278</v>
      </c>
      <c r="CO80" s="43">
        <f t="shared" si="74"/>
        <v>418.59999999999997</v>
      </c>
      <c r="CP80" s="43">
        <f t="shared" si="75"/>
        <v>249</v>
      </c>
      <c r="CQ80" s="43">
        <f t="shared" si="76"/>
        <v>43.8</v>
      </c>
      <c r="CR80" s="43">
        <f t="shared" si="77"/>
        <v>55</v>
      </c>
      <c r="CS80" s="44">
        <f t="shared" si="78"/>
        <v>133.5</v>
      </c>
      <c r="CU80" s="386">
        <f>SUM(SUMIF($AZ$8:$BF$8, {"NON";"NEUT"}, AZ80:BF80))/config!$AC$16</f>
        <v>11</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10.8</v>
      </c>
      <c r="DA80" s="43">
        <f>SUM(SUM(F84:G84)*$CY$108, SUM(F191:G191)*$CY$109, SUM(F298:G298)*$CY$110, SUM(F405:G405)*$CY$111, SUM(F512:G512)*$CY$112, SUM(F619:G619)*$CY$113, SUM(F726:G726)*$CY$114)/config!$AC$16</f>
        <v>0</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12.5</v>
      </c>
      <c r="DG80" s="32">
        <f t="shared" si="148"/>
        <v>30</v>
      </c>
      <c r="DH80" s="32">
        <f t="shared" si="149"/>
        <v>50</v>
      </c>
      <c r="DI80" s="32">
        <f t="shared" si="150"/>
        <v>0</v>
      </c>
      <c r="DJ80" s="32">
        <f t="shared" si="151"/>
        <v>0</v>
      </c>
      <c r="DK80" s="32">
        <f t="shared" si="152"/>
        <v>50</v>
      </c>
      <c r="DL80" s="679">
        <f t="shared" si="153"/>
        <v>40</v>
      </c>
      <c r="DN80" s="11">
        <f t="shared" si="154"/>
        <v>2</v>
      </c>
      <c r="DO80" s="11">
        <f t="shared" si="155"/>
        <v>0</v>
      </c>
      <c r="DP80" s="11">
        <f t="shared" si="156"/>
        <v>2</v>
      </c>
      <c r="DQ80" s="11">
        <f t="shared" si="157"/>
        <v>0</v>
      </c>
      <c r="DR80" s="11">
        <f t="shared" si="158"/>
        <v>0</v>
      </c>
      <c r="DS80" s="11">
        <f t="shared" si="159"/>
        <v>0</v>
      </c>
      <c r="DT80" s="11">
        <f t="shared" si="160"/>
        <v>1</v>
      </c>
      <c r="DV80" s="709">
        <f t="shared" si="161"/>
        <v>0</v>
      </c>
      <c r="DW80" s="709">
        <f t="shared" si="162"/>
        <v>3</v>
      </c>
      <c r="DX80" s="709">
        <f t="shared" si="163"/>
        <v>5</v>
      </c>
      <c r="DY80" s="709">
        <f t="shared" si="164"/>
        <v>0</v>
      </c>
      <c r="DZ80" s="709">
        <f t="shared" si="165"/>
        <v>0</v>
      </c>
      <c r="EA80" s="709">
        <f t="shared" si="166"/>
        <v>1</v>
      </c>
      <c r="EB80" s="709">
        <f t="shared" si="167"/>
        <v>1</v>
      </c>
      <c r="ED80" s="710"/>
      <c r="EE80" s="710"/>
      <c r="EF80" s="710"/>
      <c r="EG80" s="710"/>
      <c r="EH80" s="710"/>
      <c r="EI80" s="710"/>
      <c r="EJ80" s="710"/>
      <c r="EL80" s="710"/>
      <c r="EM80" s="710"/>
      <c r="EN80" s="710"/>
      <c r="EO80" s="710"/>
      <c r="EP80" s="710"/>
      <c r="EQ80" s="710"/>
      <c r="ER80" s="710"/>
    </row>
    <row r="81" spans="1:148" ht="15" x14ac:dyDescent="0.25">
      <c r="A81" s="352" t="s">
        <v>110</v>
      </c>
      <c r="B81" s="500">
        <v>16</v>
      </c>
      <c r="C81" s="148">
        <v>2</v>
      </c>
      <c r="D81" s="148">
        <v>14</v>
      </c>
      <c r="E81" s="148">
        <v>0</v>
      </c>
      <c r="F81" s="148">
        <v>0</v>
      </c>
      <c r="G81" s="148">
        <v>0</v>
      </c>
      <c r="H81" s="148">
        <v>0</v>
      </c>
      <c r="I81" s="148">
        <v>0</v>
      </c>
      <c r="J81" s="148">
        <v>0</v>
      </c>
      <c r="K81" s="148">
        <v>0</v>
      </c>
      <c r="L81" s="148">
        <v>0</v>
      </c>
      <c r="M81" s="512"/>
      <c r="N81" s="528" t="s">
        <v>110</v>
      </c>
      <c r="O81" s="733">
        <v>0</v>
      </c>
      <c r="P81" s="734">
        <v>2</v>
      </c>
      <c r="Q81" s="734">
        <v>2</v>
      </c>
      <c r="R81" s="734">
        <v>7</v>
      </c>
      <c r="S81" s="734">
        <v>2</v>
      </c>
      <c r="T81" s="734">
        <v>3</v>
      </c>
      <c r="U81" s="734">
        <v>0</v>
      </c>
      <c r="V81" s="734">
        <v>0</v>
      </c>
      <c r="W81" s="734">
        <v>0</v>
      </c>
      <c r="X81" s="734">
        <v>0</v>
      </c>
      <c r="Y81" s="734">
        <v>0</v>
      </c>
      <c r="Z81" s="734">
        <v>0</v>
      </c>
      <c r="AA81" s="734">
        <v>0</v>
      </c>
      <c r="AB81" s="734">
        <v>0</v>
      </c>
      <c r="AC81" s="149">
        <v>22.7</v>
      </c>
      <c r="AD81" s="149">
        <v>32.4</v>
      </c>
      <c r="AE81" s="148">
        <v>3</v>
      </c>
      <c r="AF81" s="149">
        <v>18.75</v>
      </c>
      <c r="AG81" s="148">
        <v>0</v>
      </c>
      <c r="AH81" s="149">
        <v>0</v>
      </c>
      <c r="AI81" s="148">
        <v>0</v>
      </c>
      <c r="AJ81" s="501">
        <v>0</v>
      </c>
      <c r="AP81" s="316">
        <f t="shared" si="140"/>
        <v>3</v>
      </c>
      <c r="AR81" s="34">
        <f t="shared" si="141"/>
        <v>0.72916666666666619</v>
      </c>
      <c r="AS81" s="42">
        <f>SUM(C85,C192,C299,C406,C513,C620,C727)/config!$AC$13</f>
        <v>0.2857142857142857</v>
      </c>
      <c r="AT81" s="43">
        <f>SUM(D85:E85,D192:E192,D299:E299,D406:E406,D513:E513,D620:E620,D727:E727)/config!$AC$13</f>
        <v>5.1428571428571432</v>
      </c>
      <c r="AU81" s="43">
        <f>SUM(F85:G85,F192:G192,F299:G299,F406:G406,F513:G513,F620:G620,F727:G727)/config!$AC$13</f>
        <v>0.42857142857142855</v>
      </c>
      <c r="AV81" s="43">
        <f>SUM(H85,H192,H299,H406,H513,H620,H727)/config!$AC$13</f>
        <v>0</v>
      </c>
      <c r="AW81" s="44">
        <f>SUM(I85:L85,I192:L192,I299:L299,I406:L406,I513:L513,I620:L620,I727:L727)/config!$AC$13</f>
        <v>0</v>
      </c>
      <c r="AY81" s="34">
        <f t="shared" si="142"/>
        <v>0.72916666666666619</v>
      </c>
      <c r="AZ81" s="45">
        <f t="shared" si="109"/>
        <v>9</v>
      </c>
      <c r="BA81" s="46">
        <f t="shared" si="110"/>
        <v>5</v>
      </c>
      <c r="BB81" s="46">
        <f t="shared" si="111"/>
        <v>4</v>
      </c>
      <c r="BC81" s="46">
        <f t="shared" si="112"/>
        <v>10</v>
      </c>
      <c r="BD81" s="46">
        <f t="shared" si="113"/>
        <v>6</v>
      </c>
      <c r="BE81" s="46">
        <f t="shared" si="114"/>
        <v>3</v>
      </c>
      <c r="BF81" s="47">
        <f t="shared" si="115"/>
        <v>4</v>
      </c>
      <c r="BG81" s="23"/>
      <c r="BH81" s="34">
        <f t="shared" si="116"/>
        <v>0.72916666666666619</v>
      </c>
      <c r="BI81" s="42">
        <f t="shared" si="117"/>
        <v>26</v>
      </c>
      <c r="BJ81" s="43">
        <f t="shared" si="118"/>
        <v>27.9</v>
      </c>
      <c r="BK81" s="43">
        <f t="shared" si="119"/>
        <v>27.9</v>
      </c>
      <c r="BL81" s="43">
        <f t="shared" si="120"/>
        <v>26.8</v>
      </c>
      <c r="BM81" s="43">
        <f t="shared" si="121"/>
        <v>22.9</v>
      </c>
      <c r="BN81" s="43">
        <f t="shared" si="122"/>
        <v>29.7</v>
      </c>
      <c r="BO81" s="44">
        <f t="shared" si="123"/>
        <v>27.6</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26.971428571428568</v>
      </c>
      <c r="CA81" s="327" t="e">
        <f t="shared" si="132"/>
        <v>#N/A</v>
      </c>
      <c r="CB81" s="329">
        <f t="shared" si="168"/>
        <v>30</v>
      </c>
      <c r="CD81" s="689">
        <f t="shared" si="133"/>
        <v>0</v>
      </c>
      <c r="CE81" s="690">
        <f t="shared" si="134"/>
        <v>2</v>
      </c>
      <c r="CF81" s="690">
        <f t="shared" si="135"/>
        <v>1</v>
      </c>
      <c r="CG81" s="690">
        <f t="shared" si="136"/>
        <v>2</v>
      </c>
      <c r="CH81" s="690">
        <f t="shared" si="137"/>
        <v>1</v>
      </c>
      <c r="CI81" s="690">
        <f t="shared" si="138"/>
        <v>1</v>
      </c>
      <c r="CJ81" s="691">
        <f t="shared" si="139"/>
        <v>1</v>
      </c>
      <c r="CK81" s="702">
        <f t="shared" si="144"/>
        <v>19.512195121951219</v>
      </c>
      <c r="CM81" s="42">
        <f t="shared" si="145"/>
        <v>234</v>
      </c>
      <c r="CN81" s="43">
        <f t="shared" si="73"/>
        <v>139.5</v>
      </c>
      <c r="CO81" s="43">
        <f t="shared" si="74"/>
        <v>111.6</v>
      </c>
      <c r="CP81" s="43">
        <f t="shared" si="75"/>
        <v>268</v>
      </c>
      <c r="CQ81" s="43">
        <f t="shared" si="76"/>
        <v>137.39999999999998</v>
      </c>
      <c r="CR81" s="43">
        <f t="shared" si="77"/>
        <v>89.1</v>
      </c>
      <c r="CS81" s="44">
        <f t="shared" si="78"/>
        <v>110.4</v>
      </c>
      <c r="CU81" s="386">
        <f>SUM(SUMIF($AZ$8:$BF$8, {"NON";"NEUT"}, AZ81:BF81))/config!$AC$16</f>
        <v>6.4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5.6</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40</v>
      </c>
      <c r="DH81" s="32">
        <f t="shared" si="149"/>
        <v>25</v>
      </c>
      <c r="DI81" s="32">
        <f t="shared" si="150"/>
        <v>20</v>
      </c>
      <c r="DJ81" s="32">
        <f t="shared" si="151"/>
        <v>16.666666666666664</v>
      </c>
      <c r="DK81" s="32">
        <f t="shared" si="152"/>
        <v>33.333333333333329</v>
      </c>
      <c r="DL81" s="679">
        <f t="shared" si="153"/>
        <v>25</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2</v>
      </c>
      <c r="DX81" s="709">
        <f t="shared" si="163"/>
        <v>1</v>
      </c>
      <c r="DY81" s="709">
        <f t="shared" si="164"/>
        <v>2</v>
      </c>
      <c r="DZ81" s="709">
        <f t="shared" si="165"/>
        <v>1</v>
      </c>
      <c r="EA81" s="709">
        <f t="shared" si="166"/>
        <v>1</v>
      </c>
      <c r="EB81" s="709">
        <f t="shared" si="167"/>
        <v>1</v>
      </c>
      <c r="ED81" s="710"/>
      <c r="EE81" s="710"/>
      <c r="EF81" s="710"/>
      <c r="EG81" s="710"/>
      <c r="EH81" s="710"/>
      <c r="EI81" s="710"/>
      <c r="EJ81" s="710"/>
      <c r="EL81" s="710"/>
      <c r="EM81" s="710"/>
      <c r="EN81" s="710"/>
      <c r="EO81" s="710"/>
      <c r="EP81" s="710"/>
      <c r="EQ81" s="710"/>
      <c r="ER81" s="710"/>
    </row>
    <row r="82" spans="1:148" ht="15" x14ac:dyDescent="0.25">
      <c r="A82" s="352" t="s">
        <v>111</v>
      </c>
      <c r="B82" s="500">
        <v>9</v>
      </c>
      <c r="C82" s="148">
        <v>1</v>
      </c>
      <c r="D82" s="148">
        <v>8</v>
      </c>
      <c r="E82" s="148">
        <v>0</v>
      </c>
      <c r="F82" s="148">
        <v>0</v>
      </c>
      <c r="G82" s="148">
        <v>0</v>
      </c>
      <c r="H82" s="148">
        <v>0</v>
      </c>
      <c r="I82" s="148">
        <v>0</v>
      </c>
      <c r="J82" s="148">
        <v>0</v>
      </c>
      <c r="K82" s="148">
        <v>0</v>
      </c>
      <c r="L82" s="148">
        <v>0</v>
      </c>
      <c r="M82" s="512"/>
      <c r="N82" s="528" t="s">
        <v>111</v>
      </c>
      <c r="O82" s="733">
        <v>0</v>
      </c>
      <c r="P82" s="734">
        <v>1</v>
      </c>
      <c r="Q82" s="734">
        <v>0</v>
      </c>
      <c r="R82" s="734">
        <v>1</v>
      </c>
      <c r="S82" s="734">
        <v>6</v>
      </c>
      <c r="T82" s="734">
        <v>1</v>
      </c>
      <c r="U82" s="734">
        <v>0</v>
      </c>
      <c r="V82" s="734">
        <v>0</v>
      </c>
      <c r="W82" s="734">
        <v>0</v>
      </c>
      <c r="X82" s="734">
        <v>0</v>
      </c>
      <c r="Y82" s="734">
        <v>0</v>
      </c>
      <c r="Z82" s="734">
        <v>0</v>
      </c>
      <c r="AA82" s="734">
        <v>0</v>
      </c>
      <c r="AB82" s="734">
        <v>0</v>
      </c>
      <c r="AC82" s="149">
        <v>25.8</v>
      </c>
      <c r="AD82" s="149" t="s">
        <v>24</v>
      </c>
      <c r="AE82" s="148">
        <v>1</v>
      </c>
      <c r="AF82" s="149">
        <v>11.111111111111111</v>
      </c>
      <c r="AG82" s="148">
        <v>0</v>
      </c>
      <c r="AH82" s="149">
        <v>0</v>
      </c>
      <c r="AI82" s="148">
        <v>0</v>
      </c>
      <c r="AJ82" s="501">
        <v>0</v>
      </c>
      <c r="AP82" s="316">
        <f t="shared" si="140"/>
        <v>0</v>
      </c>
      <c r="AR82" s="34">
        <f t="shared" si="141"/>
        <v>0.73958333333333282</v>
      </c>
      <c r="AS82" s="42">
        <f>SUM(C86,C193,C300,C407,C514,C621,C728)/config!$AC$13</f>
        <v>0.2857142857142857</v>
      </c>
      <c r="AT82" s="43">
        <f>SUM(D86:E86,D193:E193,D300:E300,D407:E407,D514:E514,D621:E621,D728:E728)/config!$AC$13</f>
        <v>7.2857142857142856</v>
      </c>
      <c r="AU82" s="43">
        <f>SUM(F86:G86,F193:G193,F300:G300,F407:G407,F514:G514,F621:G621,F728:G728)/config!$AC$13</f>
        <v>0</v>
      </c>
      <c r="AV82" s="43">
        <f>SUM(H86,H193,H300,H407,H514,H621,H728)/config!$AC$13</f>
        <v>0</v>
      </c>
      <c r="AW82" s="44">
        <f>SUM(I86:L86,I193:L193,I300:L300,I407:L407,I514:L514,I621:L621,I728:L728)/config!$AC$13</f>
        <v>0</v>
      </c>
      <c r="AY82" s="34">
        <f t="shared" si="142"/>
        <v>0.73958333333333282</v>
      </c>
      <c r="AZ82" s="45">
        <f t="shared" si="109"/>
        <v>10</v>
      </c>
      <c r="BA82" s="46">
        <f t="shared" si="110"/>
        <v>9</v>
      </c>
      <c r="BB82" s="46">
        <f t="shared" si="111"/>
        <v>8</v>
      </c>
      <c r="BC82" s="46">
        <f t="shared" si="112"/>
        <v>10</v>
      </c>
      <c r="BD82" s="46">
        <f t="shared" si="113"/>
        <v>4</v>
      </c>
      <c r="BE82" s="46">
        <f t="shared" si="114"/>
        <v>4</v>
      </c>
      <c r="BF82" s="47">
        <f t="shared" si="115"/>
        <v>8</v>
      </c>
      <c r="BG82" s="23"/>
      <c r="BH82" s="34">
        <f t="shared" si="116"/>
        <v>0.73958333333333282</v>
      </c>
      <c r="BI82" s="42">
        <f t="shared" si="117"/>
        <v>27.5</v>
      </c>
      <c r="BJ82" s="43">
        <f t="shared" si="118"/>
        <v>24.9</v>
      </c>
      <c r="BK82" s="43">
        <f t="shared" si="119"/>
        <v>24.3</v>
      </c>
      <c r="BL82" s="43">
        <f t="shared" si="120"/>
        <v>28</v>
      </c>
      <c r="BM82" s="43">
        <f t="shared" si="121"/>
        <v>27.3</v>
      </c>
      <c r="BN82" s="43">
        <f t="shared" si="122"/>
        <v>23.6</v>
      </c>
      <c r="BO82" s="44">
        <f t="shared" si="123"/>
        <v>26</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25.942857142857143</v>
      </c>
      <c r="CA82" s="327" t="e">
        <f t="shared" si="132"/>
        <v>#N/A</v>
      </c>
      <c r="CB82" s="329">
        <f t="shared" si="168"/>
        <v>30</v>
      </c>
      <c r="CD82" s="689">
        <f t="shared" si="133"/>
        <v>3</v>
      </c>
      <c r="CE82" s="690">
        <f t="shared" si="134"/>
        <v>2</v>
      </c>
      <c r="CF82" s="690">
        <f t="shared" si="135"/>
        <v>1</v>
      </c>
      <c r="CG82" s="690">
        <f t="shared" si="136"/>
        <v>4</v>
      </c>
      <c r="CH82" s="690">
        <f t="shared" si="137"/>
        <v>0</v>
      </c>
      <c r="CI82" s="690">
        <f t="shared" si="138"/>
        <v>0</v>
      </c>
      <c r="CJ82" s="691">
        <f t="shared" si="139"/>
        <v>1</v>
      </c>
      <c r="CK82" s="702">
        <f t="shared" si="144"/>
        <v>20.754716981132077</v>
      </c>
      <c r="CM82" s="42">
        <f t="shared" si="145"/>
        <v>275</v>
      </c>
      <c r="CN82" s="43">
        <f t="shared" si="73"/>
        <v>224.1</v>
      </c>
      <c r="CO82" s="43">
        <f t="shared" si="74"/>
        <v>194.4</v>
      </c>
      <c r="CP82" s="43">
        <f t="shared" si="75"/>
        <v>280</v>
      </c>
      <c r="CQ82" s="43">
        <f t="shared" si="76"/>
        <v>109.2</v>
      </c>
      <c r="CR82" s="43">
        <f t="shared" si="77"/>
        <v>94.4</v>
      </c>
      <c r="CS82" s="44">
        <f t="shared" si="78"/>
        <v>208</v>
      </c>
      <c r="CU82" s="386">
        <f>SUM(SUMIF($AZ$8:$BF$8, {"NON";"NEUT"}, AZ82:BF82))/config!$AC$16</f>
        <v>9</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8.8000000000000007</v>
      </c>
      <c r="DA82" s="43">
        <f>SUM(SUM(F86:G86)*$CY$108, SUM(F193:G193)*$CY$109, SUM(F300:G300)*$CY$110, SUM(F407:G407)*$CY$111, SUM(F514:G514)*$CY$112, SUM(F621:G621)*$CY$113, SUM(F728:G728)*$CY$114)/config!$AC$16</f>
        <v>0</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30</v>
      </c>
      <c r="DG82" s="32">
        <f t="shared" si="148"/>
        <v>22.222222222222221</v>
      </c>
      <c r="DH82" s="32">
        <f t="shared" si="149"/>
        <v>12.5</v>
      </c>
      <c r="DI82" s="32">
        <f t="shared" si="150"/>
        <v>40</v>
      </c>
      <c r="DJ82" s="32">
        <f t="shared" si="151"/>
        <v>0</v>
      </c>
      <c r="DK82" s="32">
        <f t="shared" si="152"/>
        <v>0</v>
      </c>
      <c r="DL82" s="679">
        <f t="shared" si="153"/>
        <v>12.5</v>
      </c>
      <c r="DN82" s="11">
        <f t="shared" si="154"/>
        <v>1</v>
      </c>
      <c r="DO82" s="11">
        <f t="shared" si="155"/>
        <v>0</v>
      </c>
      <c r="DP82" s="11">
        <f t="shared" si="156"/>
        <v>0</v>
      </c>
      <c r="DQ82" s="11">
        <f t="shared" si="157"/>
        <v>2</v>
      </c>
      <c r="DR82" s="11">
        <f t="shared" si="158"/>
        <v>0</v>
      </c>
      <c r="DS82" s="11">
        <f t="shared" si="159"/>
        <v>0</v>
      </c>
      <c r="DT82" s="11">
        <f t="shared" si="160"/>
        <v>1</v>
      </c>
      <c r="DV82" s="709">
        <f t="shared" si="161"/>
        <v>2</v>
      </c>
      <c r="DW82" s="709">
        <f t="shared" si="162"/>
        <v>2</v>
      </c>
      <c r="DX82" s="709">
        <f t="shared" si="163"/>
        <v>1</v>
      </c>
      <c r="DY82" s="709">
        <f t="shared" si="164"/>
        <v>2</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10</v>
      </c>
      <c r="C83" s="148">
        <v>0</v>
      </c>
      <c r="D83" s="148">
        <v>9</v>
      </c>
      <c r="E83" s="148">
        <v>0</v>
      </c>
      <c r="F83" s="148">
        <v>1</v>
      </c>
      <c r="G83" s="148">
        <v>0</v>
      </c>
      <c r="H83" s="148">
        <v>0</v>
      </c>
      <c r="I83" s="148">
        <v>0</v>
      </c>
      <c r="J83" s="148">
        <v>0</v>
      </c>
      <c r="K83" s="148">
        <v>0</v>
      </c>
      <c r="L83" s="148">
        <v>0</v>
      </c>
      <c r="M83" s="512"/>
      <c r="N83" s="528" t="s">
        <v>67</v>
      </c>
      <c r="O83" s="733">
        <v>0</v>
      </c>
      <c r="P83" s="734">
        <v>0</v>
      </c>
      <c r="Q83" s="734">
        <v>1</v>
      </c>
      <c r="R83" s="734">
        <v>1</v>
      </c>
      <c r="S83" s="734">
        <v>7</v>
      </c>
      <c r="T83" s="734">
        <v>1</v>
      </c>
      <c r="U83" s="734">
        <v>0</v>
      </c>
      <c r="V83" s="734">
        <v>0</v>
      </c>
      <c r="W83" s="734">
        <v>0</v>
      </c>
      <c r="X83" s="734">
        <v>0</v>
      </c>
      <c r="Y83" s="734">
        <v>0</v>
      </c>
      <c r="Z83" s="734">
        <v>0</v>
      </c>
      <c r="AA83" s="734">
        <v>0</v>
      </c>
      <c r="AB83" s="734">
        <v>0</v>
      </c>
      <c r="AC83" s="149">
        <v>26.3</v>
      </c>
      <c r="AD83" s="149" t="s">
        <v>24</v>
      </c>
      <c r="AE83" s="148">
        <v>1</v>
      </c>
      <c r="AF83" s="149">
        <v>10</v>
      </c>
      <c r="AG83" s="148">
        <v>0</v>
      </c>
      <c r="AH83" s="149">
        <v>0</v>
      </c>
      <c r="AI83" s="148">
        <v>0</v>
      </c>
      <c r="AJ83" s="501">
        <v>0</v>
      </c>
      <c r="AP83" s="316">
        <f t="shared" si="140"/>
        <v>2</v>
      </c>
      <c r="AR83" s="34">
        <f t="shared" si="141"/>
        <v>0.74999999999999944</v>
      </c>
      <c r="AS83" s="42">
        <f>SUM(C87,C194,C301,C408,C515,C622,C729)/config!$AC$13</f>
        <v>0</v>
      </c>
      <c r="AT83" s="43">
        <f>SUM(D87:E87,D194:E194,D301:E301,D408:E408,D515:E515,D622:E622,D729:E729)/config!$AC$13</f>
        <v>3.8571428571428572</v>
      </c>
      <c r="AU83" s="43">
        <f>SUM(F87:G87,F194:G194,F301:G301,F408:G408,F515:G515,F622:G622,F729:G729)/config!$AC$13</f>
        <v>0.2857142857142857</v>
      </c>
      <c r="AV83" s="43">
        <f>SUM(H87,H194,H301,H408,H515,H622,H729)/config!$AC$13</f>
        <v>0</v>
      </c>
      <c r="AW83" s="44">
        <f>SUM(I87:L87,I194:L194,I301:L301,I408:L408,I515:L515,I622:L622,I729:L729)/config!$AC$13</f>
        <v>0</v>
      </c>
      <c r="AY83" s="34">
        <f t="shared" si="142"/>
        <v>0.74999999999999944</v>
      </c>
      <c r="AZ83" s="45">
        <f t="shared" si="109"/>
        <v>5</v>
      </c>
      <c r="BA83" s="46">
        <f t="shared" si="110"/>
        <v>6</v>
      </c>
      <c r="BB83" s="46">
        <f t="shared" si="111"/>
        <v>7</v>
      </c>
      <c r="BC83" s="46">
        <f t="shared" si="112"/>
        <v>4</v>
      </c>
      <c r="BD83" s="46">
        <f t="shared" si="113"/>
        <v>2</v>
      </c>
      <c r="BE83" s="46">
        <f t="shared" si="114"/>
        <v>1</v>
      </c>
      <c r="BF83" s="47">
        <f t="shared" si="115"/>
        <v>4</v>
      </c>
      <c r="BG83" s="23"/>
      <c r="BH83" s="34">
        <f t="shared" si="116"/>
        <v>0.74999999999999944</v>
      </c>
      <c r="BI83" s="42">
        <f t="shared" si="117"/>
        <v>28.9</v>
      </c>
      <c r="BJ83" s="43">
        <f t="shared" si="118"/>
        <v>28.7</v>
      </c>
      <c r="BK83" s="43">
        <f t="shared" si="119"/>
        <v>30.6</v>
      </c>
      <c r="BL83" s="43">
        <f t="shared" si="120"/>
        <v>24.4</v>
      </c>
      <c r="BM83" s="43">
        <f t="shared" si="121"/>
        <v>27</v>
      </c>
      <c r="BN83" s="43">
        <f t="shared" si="122"/>
        <v>31.3</v>
      </c>
      <c r="BO83" s="44">
        <f t="shared" si="123"/>
        <v>29.4</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28.614285714285717</v>
      </c>
      <c r="CA83" s="327" t="e">
        <f t="shared" si="132"/>
        <v>#N/A</v>
      </c>
      <c r="CB83" s="329">
        <f t="shared" si="168"/>
        <v>30</v>
      </c>
      <c r="CD83" s="689">
        <f t="shared" si="133"/>
        <v>3</v>
      </c>
      <c r="CE83" s="690">
        <f t="shared" si="134"/>
        <v>3</v>
      </c>
      <c r="CF83" s="690">
        <f t="shared" si="135"/>
        <v>3</v>
      </c>
      <c r="CG83" s="690">
        <f t="shared" si="136"/>
        <v>1</v>
      </c>
      <c r="CH83" s="690">
        <f t="shared" si="137"/>
        <v>0</v>
      </c>
      <c r="CI83" s="690">
        <f t="shared" si="138"/>
        <v>1</v>
      </c>
      <c r="CJ83" s="691">
        <f t="shared" si="139"/>
        <v>2</v>
      </c>
      <c r="CK83" s="702">
        <f t="shared" si="144"/>
        <v>44.827586206896555</v>
      </c>
      <c r="CM83" s="42">
        <f t="shared" si="145"/>
        <v>144.5</v>
      </c>
      <c r="CN83" s="43">
        <f t="shared" si="73"/>
        <v>172.2</v>
      </c>
      <c r="CO83" s="43">
        <f t="shared" si="74"/>
        <v>214.20000000000002</v>
      </c>
      <c r="CP83" s="43">
        <f t="shared" si="75"/>
        <v>97.6</v>
      </c>
      <c r="CQ83" s="43">
        <f t="shared" si="76"/>
        <v>54</v>
      </c>
      <c r="CR83" s="43">
        <f t="shared" si="77"/>
        <v>31.3</v>
      </c>
      <c r="CS83" s="44">
        <f t="shared" si="78"/>
        <v>117.6</v>
      </c>
      <c r="CU83" s="386">
        <f>SUM(SUMIF($AZ$8:$BF$8, {"NON";"NEUT"}, AZ83:BF83))/config!$AC$16</f>
        <v>5.2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4.8</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60</v>
      </c>
      <c r="DG83" s="32">
        <f t="shared" si="148"/>
        <v>50</v>
      </c>
      <c r="DH83" s="32">
        <f t="shared" si="149"/>
        <v>42.857142857142854</v>
      </c>
      <c r="DI83" s="32">
        <f t="shared" si="150"/>
        <v>25</v>
      </c>
      <c r="DJ83" s="32">
        <f t="shared" si="151"/>
        <v>0</v>
      </c>
      <c r="DK83" s="32">
        <f t="shared" si="152"/>
        <v>100</v>
      </c>
      <c r="DL83" s="679">
        <f t="shared" si="153"/>
        <v>50</v>
      </c>
      <c r="DN83" s="11">
        <f t="shared" si="154"/>
        <v>0</v>
      </c>
      <c r="DO83" s="11">
        <f t="shared" si="155"/>
        <v>0</v>
      </c>
      <c r="DP83" s="11">
        <f t="shared" si="156"/>
        <v>2</v>
      </c>
      <c r="DQ83" s="11">
        <f t="shared" si="157"/>
        <v>0</v>
      </c>
      <c r="DR83" s="11">
        <f t="shared" si="158"/>
        <v>0</v>
      </c>
      <c r="DS83" s="11">
        <f t="shared" si="159"/>
        <v>0</v>
      </c>
      <c r="DT83" s="11">
        <f t="shared" si="160"/>
        <v>0</v>
      </c>
      <c r="DV83" s="709">
        <f t="shared" si="161"/>
        <v>3</v>
      </c>
      <c r="DW83" s="709">
        <f t="shared" si="162"/>
        <v>3</v>
      </c>
      <c r="DX83" s="709">
        <f t="shared" si="163"/>
        <v>1</v>
      </c>
      <c r="DY83" s="709">
        <f t="shared" si="164"/>
        <v>1</v>
      </c>
      <c r="DZ83" s="709">
        <f t="shared" si="165"/>
        <v>0</v>
      </c>
      <c r="EA83" s="709">
        <f t="shared" si="166"/>
        <v>1</v>
      </c>
      <c r="EB83" s="709">
        <f t="shared" si="167"/>
        <v>2</v>
      </c>
      <c r="ED83" s="710"/>
      <c r="EE83" s="710"/>
      <c r="EF83" s="710"/>
      <c r="EG83" s="710"/>
      <c r="EH83" s="710"/>
      <c r="EI83" s="710"/>
      <c r="EJ83" s="710"/>
      <c r="EL83" s="710"/>
      <c r="EM83" s="710"/>
      <c r="EN83" s="710"/>
      <c r="EO83" s="710"/>
      <c r="EP83" s="710"/>
      <c r="EQ83" s="710"/>
      <c r="ER83" s="710"/>
    </row>
    <row r="84" spans="1:148" ht="15" x14ac:dyDescent="0.25">
      <c r="A84" s="352" t="s">
        <v>112</v>
      </c>
      <c r="B84" s="500">
        <v>16</v>
      </c>
      <c r="C84" s="148">
        <v>0</v>
      </c>
      <c r="D84" s="148">
        <v>16</v>
      </c>
      <c r="E84" s="148">
        <v>0</v>
      </c>
      <c r="F84" s="148">
        <v>0</v>
      </c>
      <c r="G84" s="148">
        <v>0</v>
      </c>
      <c r="H84" s="148">
        <v>0</v>
      </c>
      <c r="I84" s="148">
        <v>0</v>
      </c>
      <c r="J84" s="148">
        <v>0</v>
      </c>
      <c r="K84" s="148">
        <v>0</v>
      </c>
      <c r="L84" s="148">
        <v>0</v>
      </c>
      <c r="M84" s="512"/>
      <c r="N84" s="528" t="s">
        <v>112</v>
      </c>
      <c r="O84" s="733">
        <v>0</v>
      </c>
      <c r="P84" s="734">
        <v>0</v>
      </c>
      <c r="Q84" s="734">
        <v>0</v>
      </c>
      <c r="R84" s="734">
        <v>5</v>
      </c>
      <c r="S84" s="734">
        <v>9</v>
      </c>
      <c r="T84" s="734">
        <v>0</v>
      </c>
      <c r="U84" s="734">
        <v>2</v>
      </c>
      <c r="V84" s="734">
        <v>0</v>
      </c>
      <c r="W84" s="734">
        <v>0</v>
      </c>
      <c r="X84" s="734">
        <v>0</v>
      </c>
      <c r="Y84" s="734">
        <v>0</v>
      </c>
      <c r="Z84" s="734">
        <v>0</v>
      </c>
      <c r="AA84" s="734">
        <v>0</v>
      </c>
      <c r="AB84" s="734">
        <v>0</v>
      </c>
      <c r="AC84" s="149">
        <v>27.5</v>
      </c>
      <c r="AD84" s="149">
        <v>32.5</v>
      </c>
      <c r="AE84" s="148">
        <v>2</v>
      </c>
      <c r="AF84" s="149">
        <v>12.5</v>
      </c>
      <c r="AG84" s="148">
        <v>2</v>
      </c>
      <c r="AH84" s="149">
        <v>12.5</v>
      </c>
      <c r="AI84" s="148">
        <v>0</v>
      </c>
      <c r="AJ84" s="501">
        <v>0</v>
      </c>
      <c r="AP84" s="316">
        <f t="shared" si="140"/>
        <v>1</v>
      </c>
      <c r="AR84" s="34">
        <f t="shared" si="141"/>
        <v>0.76041666666666607</v>
      </c>
      <c r="AS84" s="42">
        <f>SUM(C88,C195,C302,C409,C516,C623,C730)/config!$AC$13</f>
        <v>0</v>
      </c>
      <c r="AT84" s="43">
        <f>SUM(D88:E88,D195:E195,D302:E302,D409:E409,D516:E516,D623:E623,D730:E730)/config!$AC$13</f>
        <v>5.2857142857142856</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12</v>
      </c>
      <c r="BA84" s="46">
        <f t="shared" si="110"/>
        <v>6</v>
      </c>
      <c r="BB84" s="46">
        <f t="shared" si="111"/>
        <v>7</v>
      </c>
      <c r="BC84" s="46">
        <f t="shared" si="112"/>
        <v>2</v>
      </c>
      <c r="BD84" s="46">
        <f t="shared" si="113"/>
        <v>4</v>
      </c>
      <c r="BE84" s="46">
        <f t="shared" si="114"/>
        <v>2</v>
      </c>
      <c r="BF84" s="47">
        <f t="shared" si="115"/>
        <v>5</v>
      </c>
      <c r="BG84" s="23"/>
      <c r="BH84" s="34">
        <f t="shared" si="116"/>
        <v>0.76041666666666607</v>
      </c>
      <c r="BI84" s="42">
        <f t="shared" si="117"/>
        <v>26.2</v>
      </c>
      <c r="BJ84" s="43">
        <f t="shared" si="118"/>
        <v>28.7</v>
      </c>
      <c r="BK84" s="43">
        <f t="shared" si="119"/>
        <v>27.5</v>
      </c>
      <c r="BL84" s="43">
        <f t="shared" si="120"/>
        <v>23.3</v>
      </c>
      <c r="BM84" s="43">
        <f t="shared" si="121"/>
        <v>27.2</v>
      </c>
      <c r="BN84" s="43">
        <f t="shared" si="122"/>
        <v>30.3</v>
      </c>
      <c r="BO84" s="44">
        <f t="shared" si="123"/>
        <v>26.4</v>
      </c>
      <c r="BP84" s="23"/>
      <c r="BQ84" s="34">
        <f t="shared" si="124"/>
        <v>0.76041666666666607</v>
      </c>
      <c r="BR84" s="42">
        <f t="shared" si="125"/>
        <v>29.2</v>
      </c>
      <c r="BS84" s="43" t="str">
        <f t="shared" si="126"/>
        <v/>
      </c>
      <c r="BT84" s="43" t="str">
        <f t="shared" si="127"/>
        <v/>
      </c>
      <c r="BU84" s="43" t="str">
        <f t="shared" si="128"/>
        <v/>
      </c>
      <c r="BV84" s="43" t="str">
        <f t="shared" si="129"/>
        <v/>
      </c>
      <c r="BW84" s="43" t="str">
        <f t="shared" si="130"/>
        <v/>
      </c>
      <c r="BX84" s="44" t="str">
        <f t="shared" si="131"/>
        <v/>
      </c>
      <c r="BZ84" s="41">
        <f t="shared" si="143"/>
        <v>27.085714285714289</v>
      </c>
      <c r="CA84" s="327">
        <f t="shared" si="132"/>
        <v>29.2</v>
      </c>
      <c r="CB84" s="329">
        <f t="shared" si="168"/>
        <v>30</v>
      </c>
      <c r="CD84" s="689">
        <f t="shared" si="133"/>
        <v>1</v>
      </c>
      <c r="CE84" s="690">
        <f t="shared" si="134"/>
        <v>3</v>
      </c>
      <c r="CF84" s="690">
        <f t="shared" si="135"/>
        <v>4</v>
      </c>
      <c r="CG84" s="690">
        <f t="shared" si="136"/>
        <v>1</v>
      </c>
      <c r="CH84" s="690">
        <f t="shared" si="137"/>
        <v>1</v>
      </c>
      <c r="CI84" s="690">
        <f t="shared" si="138"/>
        <v>2</v>
      </c>
      <c r="CJ84" s="691">
        <f t="shared" si="139"/>
        <v>1</v>
      </c>
      <c r="CK84" s="702">
        <f t="shared" si="144"/>
        <v>34.210526315789473</v>
      </c>
      <c r="CM84" s="42">
        <f t="shared" si="145"/>
        <v>314.39999999999998</v>
      </c>
      <c r="CN84" s="43">
        <f t="shared" si="73"/>
        <v>172.2</v>
      </c>
      <c r="CO84" s="43">
        <f t="shared" si="74"/>
        <v>192.5</v>
      </c>
      <c r="CP84" s="43">
        <f t="shared" si="75"/>
        <v>46.6</v>
      </c>
      <c r="CQ84" s="43">
        <f t="shared" si="76"/>
        <v>108.8</v>
      </c>
      <c r="CR84" s="43">
        <f t="shared" si="77"/>
        <v>60.6</v>
      </c>
      <c r="CS84" s="44">
        <f t="shared" si="78"/>
        <v>132</v>
      </c>
      <c r="CU84" s="386">
        <f>SUM(SUMIF($AZ$8:$BF$8, {"NON";"NEUT"}, AZ84:BF84))/config!$AC$16</f>
        <v>6.4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6.2</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8.3333333333333321</v>
      </c>
      <c r="DG84" s="32">
        <f t="shared" si="148"/>
        <v>50</v>
      </c>
      <c r="DH84" s="32">
        <f t="shared" si="149"/>
        <v>57.142857142857139</v>
      </c>
      <c r="DI84" s="32">
        <f t="shared" si="150"/>
        <v>50</v>
      </c>
      <c r="DJ84" s="32">
        <f t="shared" si="151"/>
        <v>25</v>
      </c>
      <c r="DK84" s="32">
        <f t="shared" si="152"/>
        <v>100</v>
      </c>
      <c r="DL84" s="679">
        <f t="shared" si="153"/>
        <v>20</v>
      </c>
      <c r="DN84" s="11">
        <f t="shared" si="154"/>
        <v>0</v>
      </c>
      <c r="DO84" s="11">
        <f t="shared" si="155"/>
        <v>1</v>
      </c>
      <c r="DP84" s="11">
        <f t="shared" si="156"/>
        <v>0</v>
      </c>
      <c r="DQ84" s="11">
        <f t="shared" si="157"/>
        <v>0</v>
      </c>
      <c r="DR84" s="11">
        <f t="shared" si="158"/>
        <v>0</v>
      </c>
      <c r="DS84" s="11">
        <f t="shared" si="159"/>
        <v>0</v>
      </c>
      <c r="DT84" s="11">
        <f t="shared" si="160"/>
        <v>0</v>
      </c>
      <c r="DV84" s="709">
        <f t="shared" si="161"/>
        <v>1</v>
      </c>
      <c r="DW84" s="709">
        <f t="shared" si="162"/>
        <v>2</v>
      </c>
      <c r="DX84" s="709">
        <f t="shared" si="163"/>
        <v>4</v>
      </c>
      <c r="DY84" s="709">
        <f t="shared" si="164"/>
        <v>1</v>
      </c>
      <c r="DZ84" s="709">
        <f t="shared" si="165"/>
        <v>1</v>
      </c>
      <c r="EA84" s="709">
        <f t="shared" si="166"/>
        <v>2</v>
      </c>
      <c r="EB84" s="709">
        <f t="shared" si="167"/>
        <v>1</v>
      </c>
      <c r="ED84" s="710"/>
      <c r="EE84" s="710"/>
      <c r="EF84" s="710"/>
      <c r="EG84" s="710"/>
      <c r="EH84" s="710"/>
      <c r="EI84" s="710"/>
      <c r="EJ84" s="710"/>
      <c r="EL84" s="710"/>
      <c r="EM84" s="710"/>
      <c r="EN84" s="710"/>
      <c r="EO84" s="710"/>
      <c r="EP84" s="710"/>
      <c r="EQ84" s="710"/>
      <c r="ER84" s="710"/>
    </row>
    <row r="85" spans="1:148" ht="15" x14ac:dyDescent="0.25">
      <c r="A85" s="352" t="s">
        <v>113</v>
      </c>
      <c r="B85" s="500">
        <v>9</v>
      </c>
      <c r="C85" s="148">
        <v>0</v>
      </c>
      <c r="D85" s="148">
        <v>8</v>
      </c>
      <c r="E85" s="148">
        <v>0</v>
      </c>
      <c r="F85" s="148">
        <v>1</v>
      </c>
      <c r="G85" s="148">
        <v>0</v>
      </c>
      <c r="H85" s="148">
        <v>0</v>
      </c>
      <c r="I85" s="148">
        <v>0</v>
      </c>
      <c r="J85" s="148">
        <v>0</v>
      </c>
      <c r="K85" s="148">
        <v>0</v>
      </c>
      <c r="L85" s="148">
        <v>0</v>
      </c>
      <c r="M85" s="512"/>
      <c r="N85" s="528" t="s">
        <v>113</v>
      </c>
      <c r="O85" s="733">
        <v>0</v>
      </c>
      <c r="P85" s="734">
        <v>0</v>
      </c>
      <c r="Q85" s="734">
        <v>0</v>
      </c>
      <c r="R85" s="734">
        <v>3</v>
      </c>
      <c r="S85" s="734">
        <v>6</v>
      </c>
      <c r="T85" s="734">
        <v>0</v>
      </c>
      <c r="U85" s="734">
        <v>0</v>
      </c>
      <c r="V85" s="734">
        <v>0</v>
      </c>
      <c r="W85" s="734">
        <v>0</v>
      </c>
      <c r="X85" s="734">
        <v>0</v>
      </c>
      <c r="Y85" s="734">
        <v>0</v>
      </c>
      <c r="Z85" s="734">
        <v>0</v>
      </c>
      <c r="AA85" s="734">
        <v>0</v>
      </c>
      <c r="AB85" s="734">
        <v>0</v>
      </c>
      <c r="AC85" s="149">
        <v>26</v>
      </c>
      <c r="AD85" s="149" t="s">
        <v>24</v>
      </c>
      <c r="AE85" s="148">
        <v>0</v>
      </c>
      <c r="AF85" s="149">
        <v>0</v>
      </c>
      <c r="AG85" s="148">
        <v>0</v>
      </c>
      <c r="AH85" s="149">
        <v>0</v>
      </c>
      <c r="AI85" s="148">
        <v>0</v>
      </c>
      <c r="AJ85" s="501">
        <v>0</v>
      </c>
      <c r="AP85" s="316">
        <f t="shared" si="140"/>
        <v>2</v>
      </c>
      <c r="AR85" s="34">
        <f t="shared" si="141"/>
        <v>0.7708333333333327</v>
      </c>
      <c r="AS85" s="42">
        <f>SUM(C89,C196,C303,C410,C517,C624,C731)/config!$AC$13</f>
        <v>0</v>
      </c>
      <c r="AT85" s="43">
        <f>SUM(D89:E89,D196:E196,D303:E303,D410:E410,D517:E517,D624:E624,D731:E731)/config!$AC$13</f>
        <v>3.7142857142857144</v>
      </c>
      <c r="AU85" s="43">
        <f>SUM(F89:G89,F196:G196,F303:G303,F410:G410,F517:G517,F624:G624,F731:G731)/config!$AC$13</f>
        <v>0.2857142857142857</v>
      </c>
      <c r="AV85" s="43">
        <f>SUM(H89,H196,H303,H410,H517,H624,H731)/config!$AC$13</f>
        <v>0</v>
      </c>
      <c r="AW85" s="44">
        <f>SUM(I89:L89,I196:L196,I303:L303,I410:L410,I517:L517,I624:L624,I731:L731)/config!$AC$13</f>
        <v>0</v>
      </c>
      <c r="AY85" s="34">
        <f t="shared" si="142"/>
        <v>0.7708333333333327</v>
      </c>
      <c r="AZ85" s="45">
        <f t="shared" si="109"/>
        <v>3</v>
      </c>
      <c r="BA85" s="46">
        <f t="shared" si="110"/>
        <v>3</v>
      </c>
      <c r="BB85" s="46">
        <f t="shared" si="111"/>
        <v>6</v>
      </c>
      <c r="BC85" s="46">
        <f t="shared" si="112"/>
        <v>6</v>
      </c>
      <c r="BD85" s="46">
        <f t="shared" si="113"/>
        <v>3</v>
      </c>
      <c r="BE85" s="46">
        <f t="shared" si="114"/>
        <v>2</v>
      </c>
      <c r="BF85" s="47">
        <f t="shared" si="115"/>
        <v>5</v>
      </c>
      <c r="BG85" s="23"/>
      <c r="BH85" s="34">
        <f t="shared" si="116"/>
        <v>0.7708333333333327</v>
      </c>
      <c r="BI85" s="42">
        <f t="shared" si="117"/>
        <v>29.7</v>
      </c>
      <c r="BJ85" s="43">
        <f t="shared" si="118"/>
        <v>28.4</v>
      </c>
      <c r="BK85" s="43">
        <f t="shared" si="119"/>
        <v>29.1</v>
      </c>
      <c r="BL85" s="43">
        <f t="shared" si="120"/>
        <v>25.5</v>
      </c>
      <c r="BM85" s="43">
        <f t="shared" si="121"/>
        <v>23.5</v>
      </c>
      <c r="BN85" s="43">
        <f t="shared" si="122"/>
        <v>27</v>
      </c>
      <c r="BO85" s="44">
        <f t="shared" si="123"/>
        <v>26.5</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27.099999999999998</v>
      </c>
      <c r="CA85" s="327" t="e">
        <f t="shared" si="132"/>
        <v>#N/A</v>
      </c>
      <c r="CB85" s="329">
        <f t="shared" si="168"/>
        <v>30</v>
      </c>
      <c r="CD85" s="689">
        <f t="shared" si="133"/>
        <v>1</v>
      </c>
      <c r="CE85" s="690">
        <f t="shared" si="134"/>
        <v>1</v>
      </c>
      <c r="CF85" s="690">
        <f t="shared" si="135"/>
        <v>2</v>
      </c>
      <c r="CG85" s="690">
        <f t="shared" si="136"/>
        <v>0</v>
      </c>
      <c r="CH85" s="690">
        <f t="shared" si="137"/>
        <v>0</v>
      </c>
      <c r="CI85" s="690">
        <f t="shared" si="138"/>
        <v>0</v>
      </c>
      <c r="CJ85" s="691">
        <f t="shared" si="139"/>
        <v>1</v>
      </c>
      <c r="CK85" s="702">
        <f t="shared" si="144"/>
        <v>17.857142857142858</v>
      </c>
      <c r="CM85" s="42">
        <f t="shared" si="145"/>
        <v>89.1</v>
      </c>
      <c r="CN85" s="43">
        <f t="shared" si="73"/>
        <v>85.199999999999989</v>
      </c>
      <c r="CO85" s="43">
        <f t="shared" si="74"/>
        <v>174.60000000000002</v>
      </c>
      <c r="CP85" s="43">
        <f t="shared" si="75"/>
        <v>153</v>
      </c>
      <c r="CQ85" s="43">
        <f t="shared" si="76"/>
        <v>70.5</v>
      </c>
      <c r="CR85" s="43">
        <f t="shared" si="77"/>
        <v>54</v>
      </c>
      <c r="CS85" s="44">
        <f t="shared" si="78"/>
        <v>132.5</v>
      </c>
      <c r="CU85" s="386">
        <f>SUM(SUMIF($AZ$8:$BF$8, {"NON";"NEUT"}, AZ85:BF85))/config!$AC$16</f>
        <v>4.5999999999999996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4.2</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33.333333333333329</v>
      </c>
      <c r="DG85" s="32">
        <f t="shared" si="148"/>
        <v>33.333333333333329</v>
      </c>
      <c r="DH85" s="32">
        <f t="shared" si="149"/>
        <v>33.333333333333329</v>
      </c>
      <c r="DI85" s="32">
        <f t="shared" si="150"/>
        <v>0</v>
      </c>
      <c r="DJ85" s="32">
        <f t="shared" si="151"/>
        <v>0</v>
      </c>
      <c r="DK85" s="32">
        <f t="shared" si="152"/>
        <v>0</v>
      </c>
      <c r="DL85" s="679">
        <f t="shared" si="153"/>
        <v>20</v>
      </c>
      <c r="DN85" s="11">
        <f t="shared" si="154"/>
        <v>0</v>
      </c>
      <c r="DO85" s="11">
        <f t="shared" si="155"/>
        <v>0</v>
      </c>
      <c r="DP85" s="11">
        <f t="shared" si="156"/>
        <v>1</v>
      </c>
      <c r="DQ85" s="11">
        <f t="shared" si="157"/>
        <v>0</v>
      </c>
      <c r="DR85" s="11">
        <f t="shared" si="158"/>
        <v>0</v>
      </c>
      <c r="DS85" s="11">
        <f t="shared" si="159"/>
        <v>0</v>
      </c>
      <c r="DT85" s="11">
        <f t="shared" si="160"/>
        <v>0</v>
      </c>
      <c r="DV85" s="709">
        <f t="shared" si="161"/>
        <v>1</v>
      </c>
      <c r="DW85" s="709">
        <f t="shared" si="162"/>
        <v>1</v>
      </c>
      <c r="DX85" s="709">
        <f t="shared" si="163"/>
        <v>1</v>
      </c>
      <c r="DY85" s="709">
        <f t="shared" si="164"/>
        <v>0</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352" t="s">
        <v>114</v>
      </c>
      <c r="B86" s="500">
        <v>10</v>
      </c>
      <c r="C86" s="148">
        <v>0</v>
      </c>
      <c r="D86" s="148">
        <v>10</v>
      </c>
      <c r="E86" s="148">
        <v>0</v>
      </c>
      <c r="F86" s="148">
        <v>0</v>
      </c>
      <c r="G86" s="148">
        <v>0</v>
      </c>
      <c r="H86" s="148">
        <v>0</v>
      </c>
      <c r="I86" s="148">
        <v>0</v>
      </c>
      <c r="J86" s="148">
        <v>0</v>
      </c>
      <c r="K86" s="148">
        <v>0</v>
      </c>
      <c r="L86" s="148">
        <v>0</v>
      </c>
      <c r="M86" s="512"/>
      <c r="N86" s="528" t="s">
        <v>114</v>
      </c>
      <c r="O86" s="733">
        <v>0</v>
      </c>
      <c r="P86" s="734">
        <v>0</v>
      </c>
      <c r="Q86" s="734">
        <v>2</v>
      </c>
      <c r="R86" s="734">
        <v>1</v>
      </c>
      <c r="S86" s="734">
        <v>4</v>
      </c>
      <c r="T86" s="734">
        <v>2</v>
      </c>
      <c r="U86" s="734">
        <v>1</v>
      </c>
      <c r="V86" s="734">
        <v>0</v>
      </c>
      <c r="W86" s="734">
        <v>0</v>
      </c>
      <c r="X86" s="734">
        <v>0</v>
      </c>
      <c r="Y86" s="734">
        <v>0</v>
      </c>
      <c r="Z86" s="734">
        <v>0</v>
      </c>
      <c r="AA86" s="734">
        <v>0</v>
      </c>
      <c r="AB86" s="734">
        <v>0</v>
      </c>
      <c r="AC86" s="149">
        <v>27.5</v>
      </c>
      <c r="AD86" s="149" t="s">
        <v>24</v>
      </c>
      <c r="AE86" s="148">
        <v>3</v>
      </c>
      <c r="AF86" s="149">
        <v>30</v>
      </c>
      <c r="AG86" s="148">
        <v>1</v>
      </c>
      <c r="AH86" s="149">
        <v>10</v>
      </c>
      <c r="AI86" s="148">
        <v>0</v>
      </c>
      <c r="AJ86" s="501">
        <v>0</v>
      </c>
      <c r="AP86" s="316">
        <f t="shared" si="140"/>
        <v>0</v>
      </c>
      <c r="AR86" s="34">
        <f t="shared" si="141"/>
        <v>0.78124999999999933</v>
      </c>
      <c r="AS86" s="42">
        <f>SUM(C90,C197,C304,C411,C518,C625,C732)/config!$AC$13</f>
        <v>0</v>
      </c>
      <c r="AT86" s="43">
        <f>SUM(D90:E90,D197:E197,D304:E304,D411:E411,D518:E518,D625:E625,D732:E732)/config!$AC$13</f>
        <v>3.5714285714285716</v>
      </c>
      <c r="AU86" s="43">
        <f>SUM(F90:G90,F197:G197,F304:G304,F411:G411,F518:G518,F625:G625,F732:G732)/config!$AC$13</f>
        <v>0</v>
      </c>
      <c r="AV86" s="43">
        <f>SUM(H90,H197,H304,H411,H518,H625,H732)/config!$AC$13</f>
        <v>0</v>
      </c>
      <c r="AW86" s="44">
        <f>SUM(I90:L90,I197:L197,I304:L304,I411:L411,I518:L518,I625:L625,I732:L732)/config!$AC$13</f>
        <v>0</v>
      </c>
      <c r="AY86" s="34">
        <f t="shared" si="142"/>
        <v>0.78124999999999933</v>
      </c>
      <c r="AZ86" s="45">
        <f t="shared" si="109"/>
        <v>2</v>
      </c>
      <c r="BA86" s="46">
        <f t="shared" si="110"/>
        <v>2</v>
      </c>
      <c r="BB86" s="46">
        <f t="shared" si="111"/>
        <v>5</v>
      </c>
      <c r="BC86" s="46">
        <f t="shared" si="112"/>
        <v>4</v>
      </c>
      <c r="BD86" s="46">
        <f t="shared" si="113"/>
        <v>2</v>
      </c>
      <c r="BE86" s="46">
        <f t="shared" si="114"/>
        <v>7</v>
      </c>
      <c r="BF86" s="47">
        <f t="shared" si="115"/>
        <v>3</v>
      </c>
      <c r="BG86" s="23"/>
      <c r="BH86" s="34">
        <f t="shared" si="116"/>
        <v>0.78124999999999933</v>
      </c>
      <c r="BI86" s="42">
        <f t="shared" si="117"/>
        <v>24.4</v>
      </c>
      <c r="BJ86" s="43">
        <f t="shared" si="118"/>
        <v>28.1</v>
      </c>
      <c r="BK86" s="43">
        <f t="shared" si="119"/>
        <v>25.9</v>
      </c>
      <c r="BL86" s="43">
        <f t="shared" si="120"/>
        <v>23.6</v>
      </c>
      <c r="BM86" s="43">
        <f t="shared" si="121"/>
        <v>27.9</v>
      </c>
      <c r="BN86" s="43">
        <f t="shared" si="122"/>
        <v>27.4</v>
      </c>
      <c r="BO86" s="44">
        <f t="shared" si="123"/>
        <v>20.7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25.428571428571427</v>
      </c>
      <c r="CA86" s="327" t="e">
        <f t="shared" si="132"/>
        <v>#N/A</v>
      </c>
      <c r="CB86" s="329">
        <f t="shared" si="168"/>
        <v>30</v>
      </c>
      <c r="CD86" s="689">
        <f t="shared" si="133"/>
        <v>0</v>
      </c>
      <c r="CE86" s="690">
        <f t="shared" si="134"/>
        <v>1</v>
      </c>
      <c r="CF86" s="690">
        <f t="shared" si="135"/>
        <v>1</v>
      </c>
      <c r="CG86" s="690">
        <f t="shared" si="136"/>
        <v>0</v>
      </c>
      <c r="CH86" s="690">
        <f t="shared" si="137"/>
        <v>0</v>
      </c>
      <c r="CI86" s="690">
        <f t="shared" si="138"/>
        <v>1</v>
      </c>
      <c r="CJ86" s="691">
        <f t="shared" si="139"/>
        <v>0</v>
      </c>
      <c r="CK86" s="702">
        <f t="shared" si="144"/>
        <v>12</v>
      </c>
      <c r="CM86" s="42">
        <f t="shared" si="145"/>
        <v>48.8</v>
      </c>
      <c r="CN86" s="43">
        <f t="shared" si="73"/>
        <v>56.2</v>
      </c>
      <c r="CO86" s="43">
        <f t="shared" si="74"/>
        <v>129.5</v>
      </c>
      <c r="CP86" s="43">
        <f t="shared" si="75"/>
        <v>94.4</v>
      </c>
      <c r="CQ86" s="43">
        <f t="shared" si="76"/>
        <v>55.8</v>
      </c>
      <c r="CR86" s="43">
        <f t="shared" si="77"/>
        <v>191.79999999999998</v>
      </c>
      <c r="CS86" s="44">
        <f t="shared" si="78"/>
        <v>62.099999999999994</v>
      </c>
      <c r="CU86" s="386">
        <f>SUM(SUMIF($AZ$8:$BF$8, {"NON";"NEUT"}, AZ86:BF86))/config!$AC$16</f>
        <v>3.2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3.2</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50</v>
      </c>
      <c r="DH86" s="32">
        <f t="shared" si="149"/>
        <v>20</v>
      </c>
      <c r="DI86" s="32">
        <f t="shared" si="150"/>
        <v>0</v>
      </c>
      <c r="DJ86" s="32">
        <f t="shared" si="151"/>
        <v>0</v>
      </c>
      <c r="DK86" s="32">
        <f t="shared" si="152"/>
        <v>14.285714285714285</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1</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5</v>
      </c>
      <c r="C87" s="150">
        <v>0</v>
      </c>
      <c r="D87" s="150">
        <v>5</v>
      </c>
      <c r="E87" s="150">
        <v>0</v>
      </c>
      <c r="F87" s="150">
        <v>0</v>
      </c>
      <c r="G87" s="150">
        <v>0</v>
      </c>
      <c r="H87" s="150">
        <v>0</v>
      </c>
      <c r="I87" s="150">
        <v>0</v>
      </c>
      <c r="J87" s="150">
        <v>0</v>
      </c>
      <c r="K87" s="150">
        <v>0</v>
      </c>
      <c r="L87" s="150">
        <v>0</v>
      </c>
      <c r="M87" s="514"/>
      <c r="N87" s="528" t="s">
        <v>69</v>
      </c>
      <c r="O87" s="733">
        <v>0</v>
      </c>
      <c r="P87" s="734">
        <v>0</v>
      </c>
      <c r="Q87" s="734">
        <v>0</v>
      </c>
      <c r="R87" s="734">
        <v>1</v>
      </c>
      <c r="S87" s="734">
        <v>1</v>
      </c>
      <c r="T87" s="734">
        <v>3</v>
      </c>
      <c r="U87" s="734">
        <v>0</v>
      </c>
      <c r="V87" s="734">
        <v>0</v>
      </c>
      <c r="W87" s="734">
        <v>0</v>
      </c>
      <c r="X87" s="734">
        <v>0</v>
      </c>
      <c r="Y87" s="734">
        <v>0</v>
      </c>
      <c r="Z87" s="734">
        <v>0</v>
      </c>
      <c r="AA87" s="734">
        <v>0</v>
      </c>
      <c r="AB87" s="734">
        <v>0</v>
      </c>
      <c r="AC87" s="151">
        <v>28.9</v>
      </c>
      <c r="AD87" s="151" t="s">
        <v>24</v>
      </c>
      <c r="AE87" s="150">
        <v>3</v>
      </c>
      <c r="AF87" s="151">
        <v>60</v>
      </c>
      <c r="AG87" s="150">
        <v>0</v>
      </c>
      <c r="AH87" s="151">
        <v>0</v>
      </c>
      <c r="AI87" s="150">
        <v>0</v>
      </c>
      <c r="AJ87" s="505">
        <v>0</v>
      </c>
      <c r="AP87" s="316">
        <f t="shared" si="140"/>
        <v>0</v>
      </c>
      <c r="AR87" s="34">
        <f t="shared" si="141"/>
        <v>0.79166666666666596</v>
      </c>
      <c r="AS87" s="48">
        <f>SUM(C91,C198,C305,C412,C519,C626,C733)/config!$AC$13</f>
        <v>0.14285714285714285</v>
      </c>
      <c r="AT87" s="49">
        <f>SUM(D91:E91,D198:E198,D305:E305,D412:E412,D519:E519,D626:E626,D733:E733)/config!$AC$13</f>
        <v>2.2857142857142856</v>
      </c>
      <c r="AU87" s="49">
        <f>SUM(F91:G91,F198:G198,F305:G305,F412:G412,F519:G519,F626:G626,F733:G733)/config!$AC$13</f>
        <v>0</v>
      </c>
      <c r="AV87" s="49">
        <f>SUM(H91,H198,H305,H412,H519,H626,H733)/config!$AC$13</f>
        <v>0</v>
      </c>
      <c r="AW87" s="50">
        <f>SUM(I91:L91,I198:L198,I305:L305,I412:L412,I519:L519,I626:L626,I733:L733)/config!$AC$13</f>
        <v>0</v>
      </c>
      <c r="AY87" s="34">
        <f t="shared" si="142"/>
        <v>0.79166666666666596</v>
      </c>
      <c r="AZ87" s="51">
        <f t="shared" si="109"/>
        <v>3</v>
      </c>
      <c r="BA87" s="52">
        <f t="shared" si="110"/>
        <v>5</v>
      </c>
      <c r="BB87" s="52">
        <f t="shared" si="111"/>
        <v>2</v>
      </c>
      <c r="BC87" s="52">
        <f t="shared" si="112"/>
        <v>1</v>
      </c>
      <c r="BD87" s="52">
        <f t="shared" si="113"/>
        <v>2</v>
      </c>
      <c r="BE87" s="52">
        <f t="shared" si="114"/>
        <v>2</v>
      </c>
      <c r="BF87" s="53">
        <f t="shared" si="115"/>
        <v>2</v>
      </c>
      <c r="BG87" s="23"/>
      <c r="BH87" s="34">
        <f t="shared" si="116"/>
        <v>0.79166666666666596</v>
      </c>
      <c r="BI87" s="48">
        <f t="shared" si="117"/>
        <v>27.1</v>
      </c>
      <c r="BJ87" s="49">
        <f t="shared" si="118"/>
        <v>28.3</v>
      </c>
      <c r="BK87" s="49">
        <f t="shared" si="119"/>
        <v>18.100000000000001</v>
      </c>
      <c r="BL87" s="49">
        <f t="shared" si="120"/>
        <v>26.8</v>
      </c>
      <c r="BM87" s="49">
        <f t="shared" si="121"/>
        <v>28.4</v>
      </c>
      <c r="BN87" s="49">
        <f t="shared" si="122"/>
        <v>26.3</v>
      </c>
      <c r="BO87" s="50">
        <f t="shared" si="123"/>
        <v>29.8</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26.400000000000002</v>
      </c>
      <c r="CA87" s="327" t="e">
        <f t="shared" si="132"/>
        <v>#N/A</v>
      </c>
      <c r="CB87" s="329">
        <f t="shared" si="168"/>
        <v>30</v>
      </c>
      <c r="CD87" s="692">
        <f t="shared" si="133"/>
        <v>1</v>
      </c>
      <c r="CE87" s="693">
        <f t="shared" si="134"/>
        <v>2</v>
      </c>
      <c r="CF87" s="693">
        <f t="shared" si="135"/>
        <v>0</v>
      </c>
      <c r="CG87" s="693">
        <f t="shared" si="136"/>
        <v>0</v>
      </c>
      <c r="CH87" s="693">
        <f t="shared" si="137"/>
        <v>0</v>
      </c>
      <c r="CI87" s="693">
        <f t="shared" si="138"/>
        <v>0</v>
      </c>
      <c r="CJ87" s="694">
        <f t="shared" si="139"/>
        <v>1</v>
      </c>
      <c r="CK87" s="702">
        <f t="shared" si="144"/>
        <v>23.52941176470588</v>
      </c>
      <c r="CM87" s="48">
        <f t="shared" si="145"/>
        <v>81.300000000000011</v>
      </c>
      <c r="CN87" s="49">
        <f t="shared" si="73"/>
        <v>141.5</v>
      </c>
      <c r="CO87" s="49">
        <f t="shared" si="74"/>
        <v>36.200000000000003</v>
      </c>
      <c r="CP87" s="49">
        <f t="shared" si="75"/>
        <v>26.8</v>
      </c>
      <c r="CQ87" s="49">
        <f t="shared" si="76"/>
        <v>56.8</v>
      </c>
      <c r="CR87" s="49">
        <f t="shared" si="77"/>
        <v>52.6</v>
      </c>
      <c r="CS87" s="50">
        <f t="shared" si="78"/>
        <v>59.6</v>
      </c>
      <c r="CU87" s="386">
        <f>SUM(SUMIF($AZ$8:$BF$8, {"NON";"NEUT"}, AZ87:BF87))/config!$AC$16</f>
        <v>2.6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2.4</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33.333333333333329</v>
      </c>
      <c r="DG87" s="32">
        <f t="shared" si="148"/>
        <v>40</v>
      </c>
      <c r="DH87" s="32">
        <f t="shared" si="149"/>
        <v>0</v>
      </c>
      <c r="DI87" s="32">
        <f t="shared" si="150"/>
        <v>0</v>
      </c>
      <c r="DJ87" s="32">
        <f t="shared" si="151"/>
        <v>0</v>
      </c>
      <c r="DK87" s="32">
        <f t="shared" si="152"/>
        <v>0</v>
      </c>
      <c r="DL87" s="679">
        <f t="shared" si="153"/>
        <v>50</v>
      </c>
      <c r="DN87" s="11">
        <f t="shared" si="154"/>
        <v>0</v>
      </c>
      <c r="DO87" s="11">
        <f t="shared" si="155"/>
        <v>0</v>
      </c>
      <c r="DP87" s="11">
        <f t="shared" si="156"/>
        <v>0</v>
      </c>
      <c r="DQ87" s="11">
        <f t="shared" si="157"/>
        <v>0</v>
      </c>
      <c r="DR87" s="11">
        <f t="shared" si="158"/>
        <v>0</v>
      </c>
      <c r="DS87" s="11">
        <f t="shared" si="159"/>
        <v>0</v>
      </c>
      <c r="DT87" s="11">
        <f t="shared" si="160"/>
        <v>1</v>
      </c>
      <c r="DV87" s="709">
        <f t="shared" si="161"/>
        <v>1</v>
      </c>
      <c r="DW87" s="709">
        <f t="shared" si="162"/>
        <v>2</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12</v>
      </c>
      <c r="C88" s="148">
        <v>0</v>
      </c>
      <c r="D88" s="148">
        <v>12</v>
      </c>
      <c r="E88" s="148">
        <v>0</v>
      </c>
      <c r="F88" s="148">
        <v>0</v>
      </c>
      <c r="G88" s="148">
        <v>0</v>
      </c>
      <c r="H88" s="148">
        <v>0</v>
      </c>
      <c r="I88" s="148">
        <v>0</v>
      </c>
      <c r="J88" s="148">
        <v>0</v>
      </c>
      <c r="K88" s="148">
        <v>0</v>
      </c>
      <c r="L88" s="148">
        <v>0</v>
      </c>
      <c r="M88" s="512"/>
      <c r="N88" s="528" t="s">
        <v>115</v>
      </c>
      <c r="O88" s="733">
        <v>0</v>
      </c>
      <c r="P88" s="734">
        <v>0</v>
      </c>
      <c r="Q88" s="734">
        <v>1</v>
      </c>
      <c r="R88" s="734">
        <v>1</v>
      </c>
      <c r="S88" s="734">
        <v>9</v>
      </c>
      <c r="T88" s="734">
        <v>1</v>
      </c>
      <c r="U88" s="734">
        <v>0</v>
      </c>
      <c r="V88" s="734">
        <v>0</v>
      </c>
      <c r="W88" s="734">
        <v>0</v>
      </c>
      <c r="X88" s="734">
        <v>0</v>
      </c>
      <c r="Y88" s="734">
        <v>0</v>
      </c>
      <c r="Z88" s="734">
        <v>0</v>
      </c>
      <c r="AA88" s="734">
        <v>0</v>
      </c>
      <c r="AB88" s="734">
        <v>0</v>
      </c>
      <c r="AC88" s="149">
        <v>26.2</v>
      </c>
      <c r="AD88" s="149">
        <v>29.2</v>
      </c>
      <c r="AE88" s="148">
        <v>1</v>
      </c>
      <c r="AF88" s="149">
        <v>8.3333333333333321</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2.5714285714285716</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2</v>
      </c>
      <c r="BA88" s="46">
        <f t="shared" si="110"/>
        <v>4</v>
      </c>
      <c r="BB88" s="46">
        <f t="shared" si="111"/>
        <v>1</v>
      </c>
      <c r="BC88" s="46">
        <f t="shared" si="112"/>
        <v>3</v>
      </c>
      <c r="BD88" s="46">
        <f t="shared" si="113"/>
        <v>4</v>
      </c>
      <c r="BE88" s="46">
        <f t="shared" si="114"/>
        <v>2</v>
      </c>
      <c r="BF88" s="47">
        <f t="shared" si="115"/>
        <v>2</v>
      </c>
      <c r="BG88" s="23"/>
      <c r="BH88" s="34">
        <f t="shared" si="116"/>
        <v>0.80208333333333259</v>
      </c>
      <c r="BI88" s="42">
        <f t="shared" si="117"/>
        <v>27.8</v>
      </c>
      <c r="BJ88" s="43">
        <f t="shared" si="118"/>
        <v>27.9</v>
      </c>
      <c r="BK88" s="43">
        <f t="shared" si="119"/>
        <v>28.6</v>
      </c>
      <c r="BL88" s="43">
        <f t="shared" si="120"/>
        <v>26.3</v>
      </c>
      <c r="BM88" s="43">
        <f t="shared" si="121"/>
        <v>28.4</v>
      </c>
      <c r="BN88" s="43">
        <f t="shared" si="122"/>
        <v>27.4</v>
      </c>
      <c r="BO88" s="44">
        <f t="shared" si="123"/>
        <v>30.9</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28.185714285714287</v>
      </c>
      <c r="CA88" s="327" t="e">
        <f t="shared" si="132"/>
        <v>#N/A</v>
      </c>
      <c r="CB88" s="329">
        <f t="shared" si="168"/>
        <v>30</v>
      </c>
      <c r="CD88" s="689">
        <f t="shared" si="133"/>
        <v>0</v>
      </c>
      <c r="CE88" s="690">
        <f t="shared" si="134"/>
        <v>2</v>
      </c>
      <c r="CF88" s="690">
        <f t="shared" si="135"/>
        <v>0</v>
      </c>
      <c r="CG88" s="690">
        <f t="shared" si="136"/>
        <v>1</v>
      </c>
      <c r="CH88" s="690">
        <f t="shared" si="137"/>
        <v>2</v>
      </c>
      <c r="CI88" s="690">
        <f t="shared" si="138"/>
        <v>0</v>
      </c>
      <c r="CJ88" s="691">
        <f t="shared" si="139"/>
        <v>1</v>
      </c>
      <c r="CK88" s="702">
        <f t="shared" si="144"/>
        <v>33.333333333333329</v>
      </c>
      <c r="CM88" s="42">
        <f t="shared" si="145"/>
        <v>55.6</v>
      </c>
      <c r="CN88" s="43">
        <f t="shared" si="73"/>
        <v>111.6</v>
      </c>
      <c r="CO88" s="43">
        <f t="shared" si="74"/>
        <v>28.6</v>
      </c>
      <c r="CP88" s="43">
        <f t="shared" si="75"/>
        <v>78.900000000000006</v>
      </c>
      <c r="CQ88" s="43">
        <f t="shared" si="76"/>
        <v>113.6</v>
      </c>
      <c r="CR88" s="43">
        <f t="shared" si="77"/>
        <v>54.8</v>
      </c>
      <c r="CS88" s="44">
        <f t="shared" si="78"/>
        <v>61.8</v>
      </c>
      <c r="CU88" s="386">
        <f>SUM(SUMIF($AZ$8:$BF$8, {"NON";"NEUT"}, AZ88:BF88))/config!$AC$16</f>
        <v>2.4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2.4</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50</v>
      </c>
      <c r="DH88" s="32">
        <f t="shared" si="149"/>
        <v>0</v>
      </c>
      <c r="DI88" s="32">
        <f t="shared" si="150"/>
        <v>33.333333333333329</v>
      </c>
      <c r="DJ88" s="32">
        <f t="shared" si="151"/>
        <v>50</v>
      </c>
      <c r="DK88" s="32">
        <f t="shared" si="152"/>
        <v>0</v>
      </c>
      <c r="DL88" s="679">
        <f t="shared" si="153"/>
        <v>50</v>
      </c>
      <c r="DN88" s="11">
        <f t="shared" si="154"/>
        <v>0</v>
      </c>
      <c r="DO88" s="11">
        <f t="shared" si="155"/>
        <v>0</v>
      </c>
      <c r="DP88" s="11">
        <f t="shared" si="156"/>
        <v>0</v>
      </c>
      <c r="DQ88" s="11">
        <f t="shared" si="157"/>
        <v>0</v>
      </c>
      <c r="DR88" s="11">
        <f t="shared" si="158"/>
        <v>1</v>
      </c>
      <c r="DS88" s="11">
        <f t="shared" si="159"/>
        <v>0</v>
      </c>
      <c r="DT88" s="11">
        <f t="shared" si="160"/>
        <v>0</v>
      </c>
      <c r="DV88" s="709">
        <f t="shared" si="161"/>
        <v>0</v>
      </c>
      <c r="DW88" s="709">
        <f t="shared" si="162"/>
        <v>2</v>
      </c>
      <c r="DX88" s="709">
        <f t="shared" si="163"/>
        <v>0</v>
      </c>
      <c r="DY88" s="709">
        <f t="shared" si="164"/>
        <v>1</v>
      </c>
      <c r="DZ88" s="709">
        <f t="shared" si="165"/>
        <v>1</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3</v>
      </c>
      <c r="C89" s="148">
        <v>0</v>
      </c>
      <c r="D89" s="148">
        <v>3</v>
      </c>
      <c r="E89" s="148">
        <v>0</v>
      </c>
      <c r="F89" s="148">
        <v>0</v>
      </c>
      <c r="G89" s="148">
        <v>0</v>
      </c>
      <c r="H89" s="148">
        <v>0</v>
      </c>
      <c r="I89" s="148">
        <v>0</v>
      </c>
      <c r="J89" s="148">
        <v>0</v>
      </c>
      <c r="K89" s="148">
        <v>0</v>
      </c>
      <c r="L89" s="148">
        <v>0</v>
      </c>
      <c r="M89" s="512"/>
      <c r="N89" s="528" t="s">
        <v>116</v>
      </c>
      <c r="O89" s="733">
        <v>0</v>
      </c>
      <c r="P89" s="734">
        <v>0</v>
      </c>
      <c r="Q89" s="734">
        <v>0</v>
      </c>
      <c r="R89" s="734">
        <v>0</v>
      </c>
      <c r="S89" s="734">
        <v>2</v>
      </c>
      <c r="T89" s="734">
        <v>1</v>
      </c>
      <c r="U89" s="734">
        <v>0</v>
      </c>
      <c r="V89" s="734">
        <v>0</v>
      </c>
      <c r="W89" s="734">
        <v>0</v>
      </c>
      <c r="X89" s="734">
        <v>0</v>
      </c>
      <c r="Y89" s="734">
        <v>0</v>
      </c>
      <c r="Z89" s="734">
        <v>0</v>
      </c>
      <c r="AA89" s="734">
        <v>0</v>
      </c>
      <c r="AB89" s="734">
        <v>0</v>
      </c>
      <c r="AC89" s="149">
        <v>29.7</v>
      </c>
      <c r="AD89" s="149" t="s">
        <v>24</v>
      </c>
      <c r="AE89" s="148">
        <v>1</v>
      </c>
      <c r="AF89" s="149">
        <v>33.333333333333329</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1.2857142857142858</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2</v>
      </c>
      <c r="BA89" s="46">
        <f t="shared" si="110"/>
        <v>3</v>
      </c>
      <c r="BB89" s="46">
        <f t="shared" si="111"/>
        <v>1</v>
      </c>
      <c r="BC89" s="46">
        <f t="shared" si="112"/>
        <v>3</v>
      </c>
      <c r="BD89" s="46">
        <f t="shared" si="113"/>
        <v>1</v>
      </c>
      <c r="BE89" s="46">
        <f t="shared" si="114"/>
        <v>0</v>
      </c>
      <c r="BF89" s="47">
        <f t="shared" si="115"/>
        <v>0</v>
      </c>
      <c r="BG89" s="23"/>
      <c r="BH89" s="34">
        <f t="shared" si="116"/>
        <v>0.81249999999999922</v>
      </c>
      <c r="BI89" s="42">
        <f t="shared" si="117"/>
        <v>26.3</v>
      </c>
      <c r="BJ89" s="43">
        <f t="shared" si="118"/>
        <v>20.8</v>
      </c>
      <c r="BK89" s="43">
        <f t="shared" si="119"/>
        <v>25.9</v>
      </c>
      <c r="BL89" s="43">
        <f t="shared" si="120"/>
        <v>28.2</v>
      </c>
      <c r="BM89" s="43">
        <f t="shared" si="121"/>
        <v>30.7</v>
      </c>
      <c r="BN89" s="43" t="str">
        <f t="shared" si="122"/>
        <v/>
      </c>
      <c r="BO89" s="44" t="str">
        <f t="shared" si="123"/>
        <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26.380000000000003</v>
      </c>
      <c r="CA89" s="327" t="e">
        <f t="shared" si="132"/>
        <v>#N/A</v>
      </c>
      <c r="CB89" s="329">
        <f t="shared" si="168"/>
        <v>30</v>
      </c>
      <c r="CD89" s="689">
        <f t="shared" si="133"/>
        <v>0</v>
      </c>
      <c r="CE89" s="690">
        <f t="shared" si="134"/>
        <v>0</v>
      </c>
      <c r="CF89" s="690">
        <f t="shared" si="135"/>
        <v>0</v>
      </c>
      <c r="CG89" s="690">
        <f t="shared" si="136"/>
        <v>0</v>
      </c>
      <c r="CH89" s="690">
        <f t="shared" si="137"/>
        <v>1</v>
      </c>
      <c r="CI89" s="690">
        <f t="shared" si="138"/>
        <v>0</v>
      </c>
      <c r="CJ89" s="691">
        <f t="shared" si="139"/>
        <v>0</v>
      </c>
      <c r="CK89" s="702">
        <f t="shared" si="144"/>
        <v>10</v>
      </c>
      <c r="CM89" s="42">
        <f t="shared" si="145"/>
        <v>52.6</v>
      </c>
      <c r="CN89" s="43">
        <f t="shared" si="73"/>
        <v>62.400000000000006</v>
      </c>
      <c r="CO89" s="43">
        <f t="shared" si="74"/>
        <v>25.9</v>
      </c>
      <c r="CP89" s="43">
        <f t="shared" si="75"/>
        <v>84.6</v>
      </c>
      <c r="CQ89" s="43">
        <f t="shared" si="76"/>
        <v>30.7</v>
      </c>
      <c r="CR89" s="43" t="str">
        <f t="shared" si="77"/>
        <v/>
      </c>
      <c r="CS89" s="44" t="str">
        <f t="shared" si="78"/>
        <v/>
      </c>
      <c r="CU89" s="386">
        <f>SUM(SUMIF($AZ$8:$BF$8, {"NON";"NEUT"}, AZ89:BF89))/config!$AC$16</f>
        <v>1.8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1.6</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100</v>
      </c>
      <c r="DK89" s="32" t="str">
        <f t="shared" si="152"/>
        <v/>
      </c>
      <c r="DL89" s="679" t="str">
        <f t="shared" si="153"/>
        <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1</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v>
      </c>
      <c r="C90" s="152">
        <v>0</v>
      </c>
      <c r="D90" s="152">
        <v>2</v>
      </c>
      <c r="E90" s="152">
        <v>0</v>
      </c>
      <c r="F90" s="152">
        <v>0</v>
      </c>
      <c r="G90" s="152">
        <v>0</v>
      </c>
      <c r="H90" s="152">
        <v>0</v>
      </c>
      <c r="I90" s="152">
        <v>0</v>
      </c>
      <c r="J90" s="152">
        <v>0</v>
      </c>
      <c r="K90" s="152">
        <v>0</v>
      </c>
      <c r="L90" s="152">
        <v>0</v>
      </c>
      <c r="M90" s="513"/>
      <c r="N90" s="528" t="s">
        <v>117</v>
      </c>
      <c r="O90" s="735">
        <v>0</v>
      </c>
      <c r="P90" s="736">
        <v>0</v>
      </c>
      <c r="Q90" s="736">
        <v>0</v>
      </c>
      <c r="R90" s="736">
        <v>1</v>
      </c>
      <c r="S90" s="736">
        <v>1</v>
      </c>
      <c r="T90" s="736">
        <v>0</v>
      </c>
      <c r="U90" s="736">
        <v>0</v>
      </c>
      <c r="V90" s="736">
        <v>0</v>
      </c>
      <c r="W90" s="736">
        <v>0</v>
      </c>
      <c r="X90" s="736">
        <v>0</v>
      </c>
      <c r="Y90" s="736">
        <v>0</v>
      </c>
      <c r="Z90" s="736">
        <v>0</v>
      </c>
      <c r="AA90" s="736">
        <v>0</v>
      </c>
      <c r="AB90" s="736">
        <v>0</v>
      </c>
      <c r="AC90" s="737">
        <v>24.4</v>
      </c>
      <c r="AD90" s="153" t="s">
        <v>24</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1.8571428571428572</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3</v>
      </c>
      <c r="BA90" s="46">
        <f t="shared" si="110"/>
        <v>3</v>
      </c>
      <c r="BB90" s="46">
        <f t="shared" si="111"/>
        <v>2</v>
      </c>
      <c r="BC90" s="46">
        <f t="shared" si="112"/>
        <v>2</v>
      </c>
      <c r="BD90" s="46">
        <f t="shared" si="113"/>
        <v>1</v>
      </c>
      <c r="BE90" s="46">
        <f t="shared" si="114"/>
        <v>1</v>
      </c>
      <c r="BF90" s="47">
        <f t="shared" si="115"/>
        <v>2</v>
      </c>
      <c r="BG90" s="23"/>
      <c r="BH90" s="34">
        <f t="shared" si="116"/>
        <v>0.82291666666666585</v>
      </c>
      <c r="BI90" s="42">
        <f t="shared" si="117"/>
        <v>22.7</v>
      </c>
      <c r="BJ90" s="43">
        <f t="shared" si="118"/>
        <v>27.5</v>
      </c>
      <c r="BK90" s="43">
        <f t="shared" si="119"/>
        <v>26.2</v>
      </c>
      <c r="BL90" s="43">
        <f t="shared" si="120"/>
        <v>26.5</v>
      </c>
      <c r="BM90" s="43">
        <f t="shared" si="121"/>
        <v>27.4</v>
      </c>
      <c r="BN90" s="43">
        <f t="shared" si="122"/>
        <v>31</v>
      </c>
      <c r="BO90" s="44">
        <f t="shared" si="123"/>
        <v>26.2</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26.785714285714285</v>
      </c>
      <c r="CA90" s="327" t="e">
        <f t="shared" si="132"/>
        <v>#N/A</v>
      </c>
      <c r="CB90" s="329">
        <f t="shared" si="168"/>
        <v>30</v>
      </c>
      <c r="CD90" s="689">
        <f t="shared" si="133"/>
        <v>0</v>
      </c>
      <c r="CE90" s="690">
        <f t="shared" si="134"/>
        <v>0</v>
      </c>
      <c r="CF90" s="690">
        <f t="shared" si="135"/>
        <v>0</v>
      </c>
      <c r="CG90" s="690">
        <f t="shared" si="136"/>
        <v>0</v>
      </c>
      <c r="CH90" s="690">
        <f t="shared" si="137"/>
        <v>0</v>
      </c>
      <c r="CI90" s="690">
        <f t="shared" si="138"/>
        <v>1</v>
      </c>
      <c r="CJ90" s="691">
        <f t="shared" si="139"/>
        <v>0</v>
      </c>
      <c r="CK90" s="702">
        <f t="shared" si="144"/>
        <v>7.1428571428571423</v>
      </c>
      <c r="CM90" s="42">
        <f t="shared" si="145"/>
        <v>68.099999999999994</v>
      </c>
      <c r="CN90" s="43">
        <f t="shared" si="73"/>
        <v>82.5</v>
      </c>
      <c r="CO90" s="43">
        <f t="shared" si="74"/>
        <v>52.4</v>
      </c>
      <c r="CP90" s="43">
        <f t="shared" si="75"/>
        <v>53</v>
      </c>
      <c r="CQ90" s="43">
        <f t="shared" si="76"/>
        <v>27.4</v>
      </c>
      <c r="CR90" s="43">
        <f t="shared" si="77"/>
        <v>31</v>
      </c>
      <c r="CS90" s="44">
        <f t="shared" si="78"/>
        <v>52.4</v>
      </c>
      <c r="CU90" s="386">
        <f>SUM(SUMIF($AZ$8:$BF$8, {"NON";"NEUT"}, AZ90:BF90))/config!$AC$16</f>
        <v>2.4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2.2000000000000002</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100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3</v>
      </c>
      <c r="C91" s="148">
        <v>0</v>
      </c>
      <c r="D91" s="148">
        <v>3</v>
      </c>
      <c r="E91" s="148">
        <v>0</v>
      </c>
      <c r="F91" s="148">
        <v>0</v>
      </c>
      <c r="G91" s="148">
        <v>0</v>
      </c>
      <c r="H91" s="148">
        <v>0</v>
      </c>
      <c r="I91" s="148">
        <v>0</v>
      </c>
      <c r="J91" s="148">
        <v>0</v>
      </c>
      <c r="K91" s="148">
        <v>0</v>
      </c>
      <c r="L91" s="148">
        <v>0</v>
      </c>
      <c r="M91" s="512"/>
      <c r="N91" s="528" t="s">
        <v>71</v>
      </c>
      <c r="O91" s="738">
        <v>0</v>
      </c>
      <c r="P91" s="739">
        <v>0</v>
      </c>
      <c r="Q91" s="739">
        <v>0</v>
      </c>
      <c r="R91" s="739">
        <v>2</v>
      </c>
      <c r="S91" s="739">
        <v>0</v>
      </c>
      <c r="T91" s="739">
        <v>1</v>
      </c>
      <c r="U91" s="739">
        <v>0</v>
      </c>
      <c r="V91" s="739">
        <v>0</v>
      </c>
      <c r="W91" s="739">
        <v>0</v>
      </c>
      <c r="X91" s="739">
        <v>0</v>
      </c>
      <c r="Y91" s="739">
        <v>0</v>
      </c>
      <c r="Z91" s="739">
        <v>0</v>
      </c>
      <c r="AA91" s="739">
        <v>0</v>
      </c>
      <c r="AB91" s="739">
        <v>0</v>
      </c>
      <c r="AC91" s="151">
        <v>27.1</v>
      </c>
      <c r="AD91" s="149" t="s">
        <v>24</v>
      </c>
      <c r="AE91" s="148">
        <v>1</v>
      </c>
      <c r="AF91" s="149">
        <v>33.333333333333329</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2</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2</v>
      </c>
      <c r="BA91" s="46">
        <f t="shared" si="110"/>
        <v>0</v>
      </c>
      <c r="BB91" s="46">
        <f t="shared" si="111"/>
        <v>5</v>
      </c>
      <c r="BC91" s="46">
        <f t="shared" si="112"/>
        <v>2</v>
      </c>
      <c r="BD91" s="46">
        <f t="shared" si="113"/>
        <v>2</v>
      </c>
      <c r="BE91" s="46">
        <f t="shared" si="114"/>
        <v>2</v>
      </c>
      <c r="BF91" s="47">
        <f t="shared" si="115"/>
        <v>1</v>
      </c>
      <c r="BG91" s="23"/>
      <c r="BH91" s="34">
        <f t="shared" si="116"/>
        <v>0.83333333333333248</v>
      </c>
      <c r="BI91" s="42">
        <f t="shared" si="117"/>
        <v>21.9</v>
      </c>
      <c r="BJ91" s="43" t="str">
        <f t="shared" si="118"/>
        <v/>
      </c>
      <c r="BK91" s="43">
        <f t="shared" si="119"/>
        <v>23.5</v>
      </c>
      <c r="BL91" s="43">
        <f t="shared" si="120"/>
        <v>29.2</v>
      </c>
      <c r="BM91" s="43">
        <f t="shared" si="121"/>
        <v>29.8</v>
      </c>
      <c r="BN91" s="43">
        <f t="shared" si="122"/>
        <v>28.7</v>
      </c>
      <c r="BO91" s="44">
        <f t="shared" si="123"/>
        <v>37.200000000000003</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28.383333333333336</v>
      </c>
      <c r="CA91" s="327" t="e">
        <f t="shared" si="132"/>
        <v>#N/A</v>
      </c>
      <c r="CB91" s="329">
        <f t="shared" si="168"/>
        <v>30</v>
      </c>
      <c r="CD91" s="689">
        <f t="shared" si="133"/>
        <v>0</v>
      </c>
      <c r="CE91" s="690">
        <f t="shared" si="134"/>
        <v>0</v>
      </c>
      <c r="CF91" s="690">
        <f t="shared" si="135"/>
        <v>1</v>
      </c>
      <c r="CG91" s="690">
        <f t="shared" si="136"/>
        <v>1</v>
      </c>
      <c r="CH91" s="690">
        <f t="shared" si="137"/>
        <v>1</v>
      </c>
      <c r="CI91" s="690">
        <f t="shared" si="138"/>
        <v>1</v>
      </c>
      <c r="CJ91" s="691">
        <f t="shared" si="139"/>
        <v>1</v>
      </c>
      <c r="CK91" s="702">
        <f t="shared" si="144"/>
        <v>35.714285714285715</v>
      </c>
      <c r="CM91" s="42">
        <f t="shared" si="145"/>
        <v>43.8</v>
      </c>
      <c r="CN91" s="43" t="str">
        <f t="shared" ref="CN91:CN106" si="169">IFERROR(BA91*BJ91,"")</f>
        <v/>
      </c>
      <c r="CO91" s="43">
        <f t="shared" ref="CO91:CO106" si="170">IFERROR(BB91*BK91,"")</f>
        <v>117.5</v>
      </c>
      <c r="CP91" s="43">
        <f t="shared" ref="CP91:CP106" si="171">IFERROR(BC91*BL91,"")</f>
        <v>58.4</v>
      </c>
      <c r="CQ91" s="43">
        <f t="shared" ref="CQ91:CQ106" si="172">IFERROR(BD91*BM91,"")</f>
        <v>59.6</v>
      </c>
      <c r="CR91" s="43">
        <f t="shared" ref="CR91:CR106" si="173">IFERROR(BE91*BN91,"")</f>
        <v>57.4</v>
      </c>
      <c r="CS91" s="44">
        <f t="shared" ref="CS91:CS106" si="174">IFERROR(BF91*BO91,"")</f>
        <v>37.200000000000003</v>
      </c>
      <c r="CU91" s="386">
        <f>SUM(SUMIF($AZ$8:$BF$8, {"NON";"NEUT"}, AZ91:BF91))/config!$AC$16</f>
        <v>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t="str">
        <f t="shared" si="148"/>
        <v/>
      </c>
      <c r="DH91" s="32">
        <f t="shared" si="149"/>
        <v>20</v>
      </c>
      <c r="DI91" s="32">
        <f t="shared" si="150"/>
        <v>50</v>
      </c>
      <c r="DJ91" s="32">
        <f t="shared" si="151"/>
        <v>50</v>
      </c>
      <c r="DK91" s="32">
        <f t="shared" si="152"/>
        <v>50</v>
      </c>
      <c r="DL91" s="679">
        <f t="shared" si="153"/>
        <v>100</v>
      </c>
      <c r="DN91" s="11">
        <f t="shared" si="154"/>
        <v>0</v>
      </c>
      <c r="DO91" s="11">
        <f t="shared" si="155"/>
        <v>0</v>
      </c>
      <c r="DP91" s="11">
        <f t="shared" si="156"/>
        <v>0</v>
      </c>
      <c r="DQ91" s="11">
        <f t="shared" si="157"/>
        <v>0</v>
      </c>
      <c r="DR91" s="11">
        <f t="shared" si="158"/>
        <v>0</v>
      </c>
      <c r="DS91" s="11">
        <f t="shared" si="159"/>
        <v>0</v>
      </c>
      <c r="DT91" s="11">
        <f t="shared" si="160"/>
        <v>1</v>
      </c>
      <c r="DV91" s="709">
        <f t="shared" si="161"/>
        <v>0</v>
      </c>
      <c r="DW91" s="709">
        <f t="shared" si="162"/>
        <v>0</v>
      </c>
      <c r="DX91" s="709">
        <f t="shared" si="163"/>
        <v>1</v>
      </c>
      <c r="DY91" s="709">
        <f t="shared" si="164"/>
        <v>1</v>
      </c>
      <c r="DZ91" s="709">
        <f t="shared" si="165"/>
        <v>1</v>
      </c>
      <c r="EA91" s="709">
        <f t="shared" si="166"/>
        <v>1</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v>
      </c>
      <c r="C92" s="148">
        <v>0</v>
      </c>
      <c r="D92" s="148">
        <v>2</v>
      </c>
      <c r="E92" s="148">
        <v>0</v>
      </c>
      <c r="F92" s="148">
        <v>0</v>
      </c>
      <c r="G92" s="148">
        <v>0</v>
      </c>
      <c r="H92" s="148">
        <v>0</v>
      </c>
      <c r="I92" s="148">
        <v>0</v>
      </c>
      <c r="J92" s="148">
        <v>0</v>
      </c>
      <c r="K92" s="148">
        <v>0</v>
      </c>
      <c r="L92" s="148">
        <v>0</v>
      </c>
      <c r="M92" s="512"/>
      <c r="N92" s="528" t="s">
        <v>118</v>
      </c>
      <c r="O92" s="733">
        <v>0</v>
      </c>
      <c r="P92" s="734">
        <v>0</v>
      </c>
      <c r="Q92" s="734">
        <v>0</v>
      </c>
      <c r="R92" s="734">
        <v>0</v>
      </c>
      <c r="S92" s="734">
        <v>2</v>
      </c>
      <c r="T92" s="734">
        <v>0</v>
      </c>
      <c r="U92" s="734">
        <v>0</v>
      </c>
      <c r="V92" s="734">
        <v>0</v>
      </c>
      <c r="W92" s="734">
        <v>0</v>
      </c>
      <c r="X92" s="734">
        <v>0</v>
      </c>
      <c r="Y92" s="734">
        <v>0</v>
      </c>
      <c r="Z92" s="734">
        <v>0</v>
      </c>
      <c r="AA92" s="734">
        <v>0</v>
      </c>
      <c r="AB92" s="734">
        <v>0</v>
      </c>
      <c r="AC92" s="149">
        <v>27.8</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2</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6</v>
      </c>
      <c r="BA92" s="46">
        <f t="shared" si="110"/>
        <v>3</v>
      </c>
      <c r="BB92" s="46">
        <f t="shared" si="111"/>
        <v>2</v>
      </c>
      <c r="BC92" s="46">
        <f t="shared" si="112"/>
        <v>2</v>
      </c>
      <c r="BD92" s="46">
        <f t="shared" si="113"/>
        <v>0</v>
      </c>
      <c r="BE92" s="46">
        <f t="shared" si="114"/>
        <v>0</v>
      </c>
      <c r="BF92" s="47">
        <f t="shared" si="115"/>
        <v>3</v>
      </c>
      <c r="BG92" s="23"/>
      <c r="BH92" s="34">
        <f t="shared" si="116"/>
        <v>0.84374999999999911</v>
      </c>
      <c r="BI92" s="42">
        <f t="shared" si="117"/>
        <v>23.6</v>
      </c>
      <c r="BJ92" s="43">
        <f t="shared" si="118"/>
        <v>29.1</v>
      </c>
      <c r="BK92" s="43">
        <f t="shared" si="119"/>
        <v>28.1</v>
      </c>
      <c r="BL92" s="43">
        <f t="shared" si="120"/>
        <v>27.6</v>
      </c>
      <c r="BM92" s="43" t="str">
        <f t="shared" si="121"/>
        <v/>
      </c>
      <c r="BN92" s="43" t="str">
        <f t="shared" si="122"/>
        <v/>
      </c>
      <c r="BO92" s="44">
        <f t="shared" si="123"/>
        <v>24.2</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26.52</v>
      </c>
      <c r="CA92" s="327" t="e">
        <f t="shared" si="132"/>
        <v>#N/A</v>
      </c>
      <c r="CB92" s="329">
        <f t="shared" si="168"/>
        <v>30</v>
      </c>
      <c r="CD92" s="689">
        <f t="shared" si="133"/>
        <v>0</v>
      </c>
      <c r="CE92" s="690">
        <f t="shared" si="134"/>
        <v>1</v>
      </c>
      <c r="CF92" s="690">
        <f t="shared" si="135"/>
        <v>0</v>
      </c>
      <c r="CG92" s="690">
        <f t="shared" si="136"/>
        <v>0</v>
      </c>
      <c r="CH92" s="690">
        <f t="shared" si="137"/>
        <v>0</v>
      </c>
      <c r="CI92" s="690">
        <f t="shared" si="138"/>
        <v>0</v>
      </c>
      <c r="CJ92" s="691">
        <f t="shared" si="139"/>
        <v>1</v>
      </c>
      <c r="CK92" s="702">
        <f t="shared" si="144"/>
        <v>12.5</v>
      </c>
      <c r="CM92" s="42">
        <f t="shared" si="145"/>
        <v>141.60000000000002</v>
      </c>
      <c r="CN92" s="43">
        <f t="shared" si="169"/>
        <v>87.300000000000011</v>
      </c>
      <c r="CO92" s="43">
        <f t="shared" si="170"/>
        <v>56.2</v>
      </c>
      <c r="CP92" s="43">
        <f t="shared" si="171"/>
        <v>55.2</v>
      </c>
      <c r="CQ92" s="43" t="str">
        <f t="shared" si="172"/>
        <v/>
      </c>
      <c r="CR92" s="43" t="str">
        <f t="shared" si="173"/>
        <v/>
      </c>
      <c r="CS92" s="44">
        <f t="shared" si="174"/>
        <v>72.599999999999994</v>
      </c>
      <c r="CU92" s="386">
        <f>SUM(SUMIF($AZ$8:$BF$8, {"NON";"NEUT"}, AZ92:BF92))/config!$AC$16</f>
        <v>3.2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2.8</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33.333333333333329</v>
      </c>
      <c r="DH92" s="32">
        <f t="shared" si="149"/>
        <v>0</v>
      </c>
      <c r="DI92" s="32">
        <f t="shared" si="150"/>
        <v>0</v>
      </c>
      <c r="DJ92" s="32" t="str">
        <f t="shared" si="151"/>
        <v/>
      </c>
      <c r="DK92" s="32" t="str">
        <f t="shared" si="152"/>
        <v/>
      </c>
      <c r="DL92" s="679">
        <f t="shared" si="153"/>
        <v>33.333333333333329</v>
      </c>
      <c r="DN92" s="11">
        <f t="shared" si="154"/>
        <v>0</v>
      </c>
      <c r="DO92" s="11">
        <f t="shared" si="155"/>
        <v>1</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2</v>
      </c>
      <c r="C93" s="148">
        <v>0</v>
      </c>
      <c r="D93" s="148">
        <v>2</v>
      </c>
      <c r="E93" s="148">
        <v>0</v>
      </c>
      <c r="F93" s="148">
        <v>0</v>
      </c>
      <c r="G93" s="148">
        <v>0</v>
      </c>
      <c r="H93" s="148">
        <v>0</v>
      </c>
      <c r="I93" s="148">
        <v>0</v>
      </c>
      <c r="J93" s="148">
        <v>0</v>
      </c>
      <c r="K93" s="148">
        <v>0</v>
      </c>
      <c r="L93" s="148">
        <v>0</v>
      </c>
      <c r="M93" s="512"/>
      <c r="N93" s="528" t="s">
        <v>119</v>
      </c>
      <c r="O93" s="733">
        <v>0</v>
      </c>
      <c r="P93" s="734">
        <v>0</v>
      </c>
      <c r="Q93" s="734">
        <v>0</v>
      </c>
      <c r="R93" s="734">
        <v>0</v>
      </c>
      <c r="S93" s="734">
        <v>2</v>
      </c>
      <c r="T93" s="734">
        <v>0</v>
      </c>
      <c r="U93" s="734">
        <v>0</v>
      </c>
      <c r="V93" s="734">
        <v>0</v>
      </c>
      <c r="W93" s="734">
        <v>0</v>
      </c>
      <c r="X93" s="734">
        <v>0</v>
      </c>
      <c r="Y93" s="734">
        <v>0</v>
      </c>
      <c r="Z93" s="734">
        <v>0</v>
      </c>
      <c r="AA93" s="734">
        <v>0</v>
      </c>
      <c r="AB93" s="734">
        <v>0</v>
      </c>
      <c r="AC93" s="149">
        <v>26.3</v>
      </c>
      <c r="AD93" s="149" t="s">
        <v>24</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1.5714285714285714</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1</v>
      </c>
      <c r="BA93" s="46">
        <f t="shared" si="110"/>
        <v>3</v>
      </c>
      <c r="BB93" s="46">
        <f t="shared" si="111"/>
        <v>2</v>
      </c>
      <c r="BC93" s="46">
        <f t="shared" si="112"/>
        <v>2</v>
      </c>
      <c r="BD93" s="46">
        <f t="shared" si="113"/>
        <v>2</v>
      </c>
      <c r="BE93" s="46">
        <f t="shared" si="114"/>
        <v>1</v>
      </c>
      <c r="BF93" s="47">
        <f t="shared" si="115"/>
        <v>1</v>
      </c>
      <c r="BG93" s="23"/>
      <c r="BH93" s="34">
        <f t="shared" si="116"/>
        <v>0.85416666666666574</v>
      </c>
      <c r="BI93" s="42">
        <f t="shared" si="117"/>
        <v>17.3</v>
      </c>
      <c r="BJ93" s="43">
        <f t="shared" si="118"/>
        <v>24.8</v>
      </c>
      <c r="BK93" s="43">
        <f t="shared" si="119"/>
        <v>28.7</v>
      </c>
      <c r="BL93" s="43">
        <f t="shared" si="120"/>
        <v>27.2</v>
      </c>
      <c r="BM93" s="43">
        <f t="shared" si="121"/>
        <v>21.7</v>
      </c>
      <c r="BN93" s="43">
        <f t="shared" si="122"/>
        <v>14.9</v>
      </c>
      <c r="BO93" s="44">
        <f t="shared" si="123"/>
        <v>24.6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22.74285714285714</v>
      </c>
      <c r="CA93" s="327" t="e">
        <f t="shared" si="132"/>
        <v>#N/A</v>
      </c>
      <c r="CB93" s="329">
        <f t="shared" si="168"/>
        <v>30</v>
      </c>
      <c r="CD93" s="689">
        <f t="shared" si="133"/>
        <v>0</v>
      </c>
      <c r="CE93" s="690">
        <f t="shared" si="134"/>
        <v>1</v>
      </c>
      <c r="CF93" s="690">
        <f t="shared" si="135"/>
        <v>1</v>
      </c>
      <c r="CG93" s="690">
        <f t="shared" si="136"/>
        <v>0</v>
      </c>
      <c r="CH93" s="690">
        <f t="shared" si="137"/>
        <v>0</v>
      </c>
      <c r="CI93" s="690">
        <f t="shared" si="138"/>
        <v>0</v>
      </c>
      <c r="CJ93" s="691">
        <f t="shared" si="139"/>
        <v>0</v>
      </c>
      <c r="CK93" s="702">
        <f t="shared" si="144"/>
        <v>16.666666666666664</v>
      </c>
      <c r="CM93" s="42">
        <f t="shared" si="145"/>
        <v>17.3</v>
      </c>
      <c r="CN93" s="43">
        <f t="shared" si="169"/>
        <v>74.400000000000006</v>
      </c>
      <c r="CO93" s="43">
        <f t="shared" si="170"/>
        <v>57.4</v>
      </c>
      <c r="CP93" s="43">
        <f t="shared" si="171"/>
        <v>54.4</v>
      </c>
      <c r="CQ93" s="43">
        <f t="shared" si="172"/>
        <v>43.4</v>
      </c>
      <c r="CR93" s="43">
        <f t="shared" si="173"/>
        <v>14.9</v>
      </c>
      <c r="CS93" s="44">
        <f t="shared" si="174"/>
        <v>24.6</v>
      </c>
      <c r="CU93" s="386">
        <f>SUM(SUMIF($AZ$8:$BF$8, {"NON";"NEUT"}, AZ93:BF93))/config!$AC$16</f>
        <v>1.8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1.6</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33.333333333333329</v>
      </c>
      <c r="DH93" s="32">
        <f t="shared" si="149"/>
        <v>50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1</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3</v>
      </c>
      <c r="C94" s="148">
        <v>0</v>
      </c>
      <c r="D94" s="148">
        <v>3</v>
      </c>
      <c r="E94" s="148">
        <v>0</v>
      </c>
      <c r="F94" s="148">
        <v>0</v>
      </c>
      <c r="G94" s="148">
        <v>0</v>
      </c>
      <c r="H94" s="148">
        <v>0</v>
      </c>
      <c r="I94" s="148">
        <v>0</v>
      </c>
      <c r="J94" s="148">
        <v>0</v>
      </c>
      <c r="K94" s="148">
        <v>0</v>
      </c>
      <c r="L94" s="148">
        <v>0</v>
      </c>
      <c r="M94" s="512"/>
      <c r="N94" s="528" t="s">
        <v>120</v>
      </c>
      <c r="O94" s="733">
        <v>0</v>
      </c>
      <c r="P94" s="734">
        <v>0</v>
      </c>
      <c r="Q94" s="734">
        <v>1</v>
      </c>
      <c r="R94" s="734">
        <v>1</v>
      </c>
      <c r="S94" s="734">
        <v>1</v>
      </c>
      <c r="T94" s="734">
        <v>0</v>
      </c>
      <c r="U94" s="734">
        <v>0</v>
      </c>
      <c r="V94" s="734">
        <v>0</v>
      </c>
      <c r="W94" s="734">
        <v>0</v>
      </c>
      <c r="X94" s="734">
        <v>0</v>
      </c>
      <c r="Y94" s="734">
        <v>0</v>
      </c>
      <c r="Z94" s="734">
        <v>0</v>
      </c>
      <c r="AA94" s="734">
        <v>0</v>
      </c>
      <c r="AB94" s="734">
        <v>0</v>
      </c>
      <c r="AC94" s="149">
        <v>22.7</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1.1428571428571428</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v>
      </c>
      <c r="BA94" s="46">
        <f t="shared" si="110"/>
        <v>2</v>
      </c>
      <c r="BB94" s="46">
        <f t="shared" si="111"/>
        <v>1</v>
      </c>
      <c r="BC94" s="46">
        <f t="shared" si="112"/>
        <v>1</v>
      </c>
      <c r="BD94" s="46">
        <f t="shared" si="113"/>
        <v>1</v>
      </c>
      <c r="BE94" s="46">
        <f t="shared" si="114"/>
        <v>1</v>
      </c>
      <c r="BF94" s="47">
        <f t="shared" si="115"/>
        <v>1</v>
      </c>
      <c r="BG94" s="23"/>
      <c r="BH94" s="34">
        <f t="shared" si="116"/>
        <v>0.86458333333333237</v>
      </c>
      <c r="BI94" s="42">
        <f t="shared" si="117"/>
        <v>24.2</v>
      </c>
      <c r="BJ94" s="43">
        <f t="shared" si="118"/>
        <v>26.9</v>
      </c>
      <c r="BK94" s="43">
        <f t="shared" si="119"/>
        <v>34.700000000000003</v>
      </c>
      <c r="BL94" s="43">
        <f t="shared" si="120"/>
        <v>26.8</v>
      </c>
      <c r="BM94" s="43">
        <f t="shared" si="121"/>
        <v>26</v>
      </c>
      <c r="BN94" s="43">
        <f t="shared" si="122"/>
        <v>39.200000000000003</v>
      </c>
      <c r="BO94" s="44">
        <f t="shared" si="123"/>
        <v>25.6</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29.057142857142857</v>
      </c>
      <c r="CA94" s="327" t="e">
        <f t="shared" si="132"/>
        <v>#N/A</v>
      </c>
      <c r="CB94" s="329">
        <f t="shared" si="168"/>
        <v>30</v>
      </c>
      <c r="CD94" s="689">
        <f t="shared" si="133"/>
        <v>0</v>
      </c>
      <c r="CE94" s="690">
        <f t="shared" si="134"/>
        <v>1</v>
      </c>
      <c r="CF94" s="690">
        <f t="shared" si="135"/>
        <v>1</v>
      </c>
      <c r="CG94" s="690">
        <f t="shared" si="136"/>
        <v>0</v>
      </c>
      <c r="CH94" s="690">
        <f t="shared" si="137"/>
        <v>0</v>
      </c>
      <c r="CI94" s="690">
        <f t="shared" si="138"/>
        <v>1</v>
      </c>
      <c r="CJ94" s="691">
        <f t="shared" si="139"/>
        <v>0</v>
      </c>
      <c r="CK94" s="702">
        <f t="shared" si="144"/>
        <v>37.5</v>
      </c>
      <c r="CM94" s="42">
        <f t="shared" si="145"/>
        <v>24.2</v>
      </c>
      <c r="CN94" s="43">
        <f t="shared" si="169"/>
        <v>53.8</v>
      </c>
      <c r="CO94" s="43">
        <f t="shared" si="170"/>
        <v>34.700000000000003</v>
      </c>
      <c r="CP94" s="43">
        <f t="shared" si="171"/>
        <v>26.8</v>
      </c>
      <c r="CQ94" s="43">
        <f t="shared" si="172"/>
        <v>26</v>
      </c>
      <c r="CR94" s="43">
        <f t="shared" si="173"/>
        <v>39.200000000000003</v>
      </c>
      <c r="CS94" s="44">
        <f t="shared" si="174"/>
        <v>25.6</v>
      </c>
      <c r="CU94" s="386">
        <f>SUM(SUMIF($AZ$8:$BF$8, {"NON";"NEUT"}, AZ94:BF94))/config!$AC$16</f>
        <v>1.2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50</v>
      </c>
      <c r="DH94" s="32">
        <f t="shared" si="149"/>
        <v>100</v>
      </c>
      <c r="DI94" s="32">
        <f t="shared" si="150"/>
        <v>0</v>
      </c>
      <c r="DJ94" s="32">
        <f t="shared" si="151"/>
        <v>0</v>
      </c>
      <c r="DK94" s="32">
        <f t="shared" si="152"/>
        <v>100</v>
      </c>
      <c r="DL94" s="679">
        <f t="shared" si="153"/>
        <v>0</v>
      </c>
      <c r="DN94" s="11">
        <f t="shared" si="154"/>
        <v>0</v>
      </c>
      <c r="DO94" s="11">
        <f t="shared" si="155"/>
        <v>1</v>
      </c>
      <c r="DP94" s="11">
        <f t="shared" si="156"/>
        <v>0</v>
      </c>
      <c r="DQ94" s="11">
        <f t="shared" si="157"/>
        <v>0</v>
      </c>
      <c r="DR94" s="11">
        <f t="shared" si="158"/>
        <v>0</v>
      </c>
      <c r="DS94" s="11">
        <f t="shared" si="159"/>
        <v>1</v>
      </c>
      <c r="DT94" s="11">
        <f t="shared" si="160"/>
        <v>0</v>
      </c>
      <c r="DV94" s="709">
        <f t="shared" si="161"/>
        <v>0</v>
      </c>
      <c r="DW94" s="709">
        <f t="shared" si="162"/>
        <v>0</v>
      </c>
      <c r="DX94" s="709">
        <f t="shared" si="163"/>
        <v>1</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v>
      </c>
      <c r="C95" s="148">
        <v>0</v>
      </c>
      <c r="D95" s="148">
        <v>2</v>
      </c>
      <c r="E95" s="148">
        <v>0</v>
      </c>
      <c r="F95" s="148">
        <v>0</v>
      </c>
      <c r="G95" s="148">
        <v>0</v>
      </c>
      <c r="H95" s="148">
        <v>0</v>
      </c>
      <c r="I95" s="148">
        <v>0</v>
      </c>
      <c r="J95" s="148">
        <v>0</v>
      </c>
      <c r="K95" s="148">
        <v>0</v>
      </c>
      <c r="L95" s="148">
        <v>0</v>
      </c>
      <c r="M95" s="512"/>
      <c r="N95" s="528" t="s">
        <v>72</v>
      </c>
      <c r="O95" s="733">
        <v>0</v>
      </c>
      <c r="P95" s="734">
        <v>0</v>
      </c>
      <c r="Q95" s="734">
        <v>1</v>
      </c>
      <c r="R95" s="734">
        <v>0</v>
      </c>
      <c r="S95" s="734">
        <v>1</v>
      </c>
      <c r="T95" s="734">
        <v>0</v>
      </c>
      <c r="U95" s="734">
        <v>0</v>
      </c>
      <c r="V95" s="734">
        <v>0</v>
      </c>
      <c r="W95" s="734">
        <v>0</v>
      </c>
      <c r="X95" s="734">
        <v>0</v>
      </c>
      <c r="Y95" s="734">
        <v>0</v>
      </c>
      <c r="Z95" s="734">
        <v>0</v>
      </c>
      <c r="AA95" s="734">
        <v>0</v>
      </c>
      <c r="AB95" s="734">
        <v>0</v>
      </c>
      <c r="AC95" s="149">
        <v>21.9</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0.7142857142857143</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2</v>
      </c>
      <c r="BB95" s="46">
        <f t="shared" si="111"/>
        <v>0</v>
      </c>
      <c r="BC95" s="46">
        <f t="shared" si="112"/>
        <v>3</v>
      </c>
      <c r="BD95" s="46">
        <f t="shared" si="113"/>
        <v>0</v>
      </c>
      <c r="BE95" s="46">
        <f t="shared" si="114"/>
        <v>0</v>
      </c>
      <c r="BF95" s="47">
        <f t="shared" si="115"/>
        <v>0</v>
      </c>
      <c r="BG95" s="23"/>
      <c r="BH95" s="34">
        <f t="shared" si="116"/>
        <v>0.874999999999999</v>
      </c>
      <c r="BI95" s="42" t="str">
        <f t="shared" si="117"/>
        <v/>
      </c>
      <c r="BJ95" s="43">
        <f t="shared" si="118"/>
        <v>22</v>
      </c>
      <c r="BK95" s="43" t="str">
        <f t="shared" si="119"/>
        <v/>
      </c>
      <c r="BL95" s="43">
        <f t="shared" si="120"/>
        <v>25.3</v>
      </c>
      <c r="BM95" s="43" t="str">
        <f t="shared" si="121"/>
        <v/>
      </c>
      <c r="BN95" s="43" t="str">
        <f t="shared" si="122"/>
        <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23.65</v>
      </c>
      <c r="CA95" s="327" t="e">
        <f t="shared" si="132"/>
        <v>#N/A</v>
      </c>
      <c r="CB95" s="329">
        <f t="shared" si="168"/>
        <v>30</v>
      </c>
      <c r="CD95" s="689">
        <f t="shared" si="133"/>
        <v>0</v>
      </c>
      <c r="CE95" s="690">
        <f t="shared" si="134"/>
        <v>0</v>
      </c>
      <c r="CF95" s="690">
        <f t="shared" si="135"/>
        <v>0</v>
      </c>
      <c r="CG95" s="690">
        <f t="shared" si="136"/>
        <v>1</v>
      </c>
      <c r="CH95" s="690">
        <f t="shared" si="137"/>
        <v>0</v>
      </c>
      <c r="CI95" s="690">
        <f t="shared" si="138"/>
        <v>0</v>
      </c>
      <c r="CJ95" s="691">
        <f t="shared" si="139"/>
        <v>0</v>
      </c>
      <c r="CK95" s="702">
        <f t="shared" si="144"/>
        <v>20</v>
      </c>
      <c r="CM95" s="42" t="str">
        <f t="shared" si="145"/>
        <v/>
      </c>
      <c r="CN95" s="43">
        <f t="shared" si="169"/>
        <v>44</v>
      </c>
      <c r="CO95" s="43" t="str">
        <f t="shared" si="170"/>
        <v/>
      </c>
      <c r="CP95" s="43">
        <f t="shared" si="171"/>
        <v>75.900000000000006</v>
      </c>
      <c r="CQ95" s="43" t="str">
        <f t="shared" si="172"/>
        <v/>
      </c>
      <c r="CR95" s="43" t="str">
        <f t="shared" si="173"/>
        <v/>
      </c>
      <c r="CS95" s="44" t="str">
        <f t="shared" si="174"/>
        <v/>
      </c>
      <c r="CU95" s="386">
        <f>SUM(SUMIF($AZ$8:$BF$8, {"NON";"NEUT"}, AZ95:BF95))/config!$AC$16</f>
        <v>1</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f t="shared" si="148"/>
        <v>0</v>
      </c>
      <c r="DH95" s="32" t="str">
        <f t="shared" si="149"/>
        <v/>
      </c>
      <c r="DI95" s="32">
        <f t="shared" si="150"/>
        <v>33.333333333333329</v>
      </c>
      <c r="DJ95" s="32" t="str">
        <f t="shared" si="151"/>
        <v/>
      </c>
      <c r="DK95" s="32" t="str">
        <f t="shared" si="152"/>
        <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1</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6</v>
      </c>
      <c r="C96" s="148">
        <v>0</v>
      </c>
      <c r="D96" s="148">
        <v>5</v>
      </c>
      <c r="E96" s="148">
        <v>0</v>
      </c>
      <c r="F96" s="148">
        <v>1</v>
      </c>
      <c r="G96" s="148">
        <v>0</v>
      </c>
      <c r="H96" s="148">
        <v>0</v>
      </c>
      <c r="I96" s="148">
        <v>0</v>
      </c>
      <c r="J96" s="148">
        <v>0</v>
      </c>
      <c r="K96" s="148">
        <v>0</v>
      </c>
      <c r="L96" s="148">
        <v>0</v>
      </c>
      <c r="M96" s="512"/>
      <c r="N96" s="528" t="s">
        <v>121</v>
      </c>
      <c r="O96" s="733">
        <v>0</v>
      </c>
      <c r="P96" s="734">
        <v>0</v>
      </c>
      <c r="Q96" s="734">
        <v>1</v>
      </c>
      <c r="R96" s="734">
        <v>2</v>
      </c>
      <c r="S96" s="734">
        <v>3</v>
      </c>
      <c r="T96" s="734">
        <v>0</v>
      </c>
      <c r="U96" s="734">
        <v>0</v>
      </c>
      <c r="V96" s="734">
        <v>0</v>
      </c>
      <c r="W96" s="734">
        <v>0</v>
      </c>
      <c r="X96" s="734">
        <v>0</v>
      </c>
      <c r="Y96" s="734">
        <v>0</v>
      </c>
      <c r="Z96" s="734">
        <v>0</v>
      </c>
      <c r="AA96" s="734">
        <v>0</v>
      </c>
      <c r="AB96" s="734">
        <v>0</v>
      </c>
      <c r="AC96" s="149">
        <v>23.6</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0.5714285714285714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0</v>
      </c>
      <c r="BA96" s="46">
        <f t="shared" si="110"/>
        <v>0</v>
      </c>
      <c r="BB96" s="46">
        <f t="shared" si="111"/>
        <v>3</v>
      </c>
      <c r="BC96" s="46">
        <f t="shared" si="112"/>
        <v>0</v>
      </c>
      <c r="BD96" s="46">
        <f t="shared" si="113"/>
        <v>0</v>
      </c>
      <c r="BE96" s="46">
        <f t="shared" si="114"/>
        <v>1</v>
      </c>
      <c r="BF96" s="47">
        <f t="shared" si="115"/>
        <v>0</v>
      </c>
      <c r="BG96" s="23"/>
      <c r="BH96" s="34">
        <f t="shared" si="116"/>
        <v>0.88541666666666563</v>
      </c>
      <c r="BI96" s="42" t="str">
        <f t="shared" si="117"/>
        <v/>
      </c>
      <c r="BJ96" s="43" t="str">
        <f t="shared" si="118"/>
        <v/>
      </c>
      <c r="BK96" s="43">
        <f t="shared" si="119"/>
        <v>20.9</v>
      </c>
      <c r="BL96" s="43" t="str">
        <f t="shared" si="120"/>
        <v/>
      </c>
      <c r="BM96" s="43" t="str">
        <f t="shared" si="121"/>
        <v/>
      </c>
      <c r="BN96" s="43">
        <f t="shared" si="122"/>
        <v>23.7</v>
      </c>
      <c r="BO96" s="44" t="str">
        <f t="shared" si="123"/>
        <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22.299999999999997</v>
      </c>
      <c r="CA96" s="327" t="e">
        <f t="shared" si="132"/>
        <v>#N/A</v>
      </c>
      <c r="CB96" s="329">
        <f t="shared" si="168"/>
        <v>30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t="str">
        <f t="shared" si="145"/>
        <v/>
      </c>
      <c r="CN96" s="43" t="str">
        <f t="shared" si="169"/>
        <v/>
      </c>
      <c r="CO96" s="43">
        <f t="shared" si="170"/>
        <v>62.699999999999996</v>
      </c>
      <c r="CP96" s="43" t="str">
        <f t="shared" si="171"/>
        <v/>
      </c>
      <c r="CQ96" s="43" t="str">
        <f t="shared" si="172"/>
        <v/>
      </c>
      <c r="CR96" s="43">
        <f t="shared" si="173"/>
        <v>23.7</v>
      </c>
      <c r="CS96" s="44" t="str">
        <f t="shared" si="174"/>
        <v/>
      </c>
      <c r="CU96" s="386">
        <f>SUM(SUMIF($AZ$8:$BF$8, {"NON";"NEUT"}, AZ96:BF96))/config!$AC$16</f>
        <v>0.6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t="str">
        <f t="shared" si="147"/>
        <v/>
      </c>
      <c r="DG96" s="32" t="str">
        <f t="shared" si="148"/>
        <v/>
      </c>
      <c r="DH96" s="32">
        <f t="shared" si="149"/>
        <v>0</v>
      </c>
      <c r="DI96" s="32" t="str">
        <f t="shared" si="150"/>
        <v/>
      </c>
      <c r="DJ96" s="32" t="str">
        <f t="shared" si="151"/>
        <v/>
      </c>
      <c r="DK96" s="32">
        <f t="shared" si="152"/>
        <v>0</v>
      </c>
      <c r="DL96" s="679" t="str">
        <f t="shared" si="153"/>
        <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v>
      </c>
      <c r="C97" s="148">
        <v>0</v>
      </c>
      <c r="D97" s="148">
        <v>1</v>
      </c>
      <c r="E97" s="148">
        <v>0</v>
      </c>
      <c r="F97" s="148">
        <v>0</v>
      </c>
      <c r="G97" s="148">
        <v>0</v>
      </c>
      <c r="H97" s="148">
        <v>0</v>
      </c>
      <c r="I97" s="148">
        <v>0</v>
      </c>
      <c r="J97" s="148">
        <v>0</v>
      </c>
      <c r="K97" s="148">
        <v>0</v>
      </c>
      <c r="L97" s="148">
        <v>0</v>
      </c>
      <c r="M97" s="512"/>
      <c r="N97" s="528" t="s">
        <v>122</v>
      </c>
      <c r="O97" s="733">
        <v>0</v>
      </c>
      <c r="P97" s="734">
        <v>0</v>
      </c>
      <c r="Q97" s="734">
        <v>1</v>
      </c>
      <c r="R97" s="734">
        <v>0</v>
      </c>
      <c r="S97" s="734">
        <v>0</v>
      </c>
      <c r="T97" s="734">
        <v>0</v>
      </c>
      <c r="U97" s="734">
        <v>0</v>
      </c>
      <c r="V97" s="734">
        <v>0</v>
      </c>
      <c r="W97" s="734">
        <v>0</v>
      </c>
      <c r="X97" s="734">
        <v>0</v>
      </c>
      <c r="Y97" s="734">
        <v>0</v>
      </c>
      <c r="Z97" s="734">
        <v>0</v>
      </c>
      <c r="AA97" s="734">
        <v>0</v>
      </c>
      <c r="AB97" s="734">
        <v>0</v>
      </c>
      <c r="AC97" s="149">
        <v>17.3</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3</v>
      </c>
      <c r="BA97" s="46">
        <f t="shared" si="110"/>
        <v>2</v>
      </c>
      <c r="BB97" s="46">
        <f t="shared" si="111"/>
        <v>1</v>
      </c>
      <c r="BC97" s="46">
        <f t="shared" si="112"/>
        <v>0</v>
      </c>
      <c r="BD97" s="46">
        <f t="shared" si="113"/>
        <v>0</v>
      </c>
      <c r="BE97" s="46">
        <f t="shared" si="114"/>
        <v>0</v>
      </c>
      <c r="BF97" s="47">
        <f t="shared" si="115"/>
        <v>1</v>
      </c>
      <c r="BG97" s="23"/>
      <c r="BH97" s="34">
        <f t="shared" si="116"/>
        <v>0.89583333333333226</v>
      </c>
      <c r="BI97" s="42">
        <f t="shared" si="117"/>
        <v>23.7</v>
      </c>
      <c r="BJ97" s="43">
        <f t="shared" si="118"/>
        <v>26.9</v>
      </c>
      <c r="BK97" s="43">
        <f t="shared" si="119"/>
        <v>22.6</v>
      </c>
      <c r="BL97" s="43" t="str">
        <f t="shared" si="120"/>
        <v/>
      </c>
      <c r="BM97" s="43" t="str">
        <f t="shared" si="121"/>
        <v/>
      </c>
      <c r="BN97" s="43" t="str">
        <f t="shared" si="122"/>
        <v/>
      </c>
      <c r="BO97" s="44">
        <f t="shared" si="123"/>
        <v>28.8</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25.499999999999996</v>
      </c>
      <c r="CA97" s="327" t="e">
        <f t="shared" si="132"/>
        <v>#N/A</v>
      </c>
      <c r="CB97" s="329">
        <f t="shared" si="168"/>
        <v>30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71.099999999999994</v>
      </c>
      <c r="CN97" s="43">
        <f t="shared" si="169"/>
        <v>53.8</v>
      </c>
      <c r="CO97" s="43">
        <f t="shared" si="170"/>
        <v>22.6</v>
      </c>
      <c r="CP97" s="43" t="str">
        <f t="shared" si="171"/>
        <v/>
      </c>
      <c r="CQ97" s="43" t="str">
        <f t="shared" si="172"/>
        <v/>
      </c>
      <c r="CR97" s="43" t="str">
        <f t="shared" si="173"/>
        <v/>
      </c>
      <c r="CS97" s="44">
        <f t="shared" si="174"/>
        <v>28.8</v>
      </c>
      <c r="CU97" s="386">
        <f>SUM(SUMIF($AZ$8:$BF$8, {"NON";"NEUT"}, AZ97:BF97))/config!$AC$16</f>
        <v>1.4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t="str">
        <f t="shared" si="150"/>
        <v/>
      </c>
      <c r="DJ97" s="32" t="str">
        <f t="shared" si="151"/>
        <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v>
      </c>
      <c r="C98" s="148">
        <v>0</v>
      </c>
      <c r="D98" s="148">
        <v>1</v>
      </c>
      <c r="E98" s="148">
        <v>0</v>
      </c>
      <c r="F98" s="148">
        <v>0</v>
      </c>
      <c r="G98" s="148">
        <v>0</v>
      </c>
      <c r="H98" s="148">
        <v>0</v>
      </c>
      <c r="I98" s="148">
        <v>0</v>
      </c>
      <c r="J98" s="148">
        <v>0</v>
      </c>
      <c r="K98" s="148">
        <v>0</v>
      </c>
      <c r="L98" s="148">
        <v>0</v>
      </c>
      <c r="M98" s="512"/>
      <c r="N98" s="528" t="s">
        <v>123</v>
      </c>
      <c r="O98" s="733">
        <v>0</v>
      </c>
      <c r="P98" s="734">
        <v>0</v>
      </c>
      <c r="Q98" s="734">
        <v>0</v>
      </c>
      <c r="R98" s="734">
        <v>1</v>
      </c>
      <c r="S98" s="734">
        <v>0</v>
      </c>
      <c r="T98" s="734">
        <v>0</v>
      </c>
      <c r="U98" s="734">
        <v>0</v>
      </c>
      <c r="V98" s="734">
        <v>0</v>
      </c>
      <c r="W98" s="734">
        <v>0</v>
      </c>
      <c r="X98" s="734">
        <v>0</v>
      </c>
      <c r="Y98" s="734">
        <v>0</v>
      </c>
      <c r="Z98" s="734">
        <v>0</v>
      </c>
      <c r="AA98" s="734">
        <v>0</v>
      </c>
      <c r="AB98" s="734">
        <v>0</v>
      </c>
      <c r="AC98" s="149">
        <v>24.2</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0.7142857142857143</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0</v>
      </c>
      <c r="BB98" s="46">
        <f t="shared" si="111"/>
        <v>2</v>
      </c>
      <c r="BC98" s="46">
        <f t="shared" si="112"/>
        <v>1</v>
      </c>
      <c r="BD98" s="46">
        <f t="shared" si="113"/>
        <v>0</v>
      </c>
      <c r="BE98" s="46">
        <f t="shared" si="114"/>
        <v>1</v>
      </c>
      <c r="BF98" s="47">
        <f t="shared" si="115"/>
        <v>1</v>
      </c>
      <c r="BG98" s="23"/>
      <c r="BH98" s="34">
        <f t="shared" si="116"/>
        <v>0.90624999999999889</v>
      </c>
      <c r="BI98" s="42" t="str">
        <f t="shared" si="117"/>
        <v/>
      </c>
      <c r="BJ98" s="43" t="str">
        <f t="shared" si="118"/>
        <v/>
      </c>
      <c r="BK98" s="43">
        <f t="shared" si="119"/>
        <v>30.3</v>
      </c>
      <c r="BL98" s="43">
        <f t="shared" si="120"/>
        <v>24.8</v>
      </c>
      <c r="BM98" s="43" t="str">
        <f t="shared" si="121"/>
        <v/>
      </c>
      <c r="BN98" s="43">
        <f t="shared" si="122"/>
        <v>29.4</v>
      </c>
      <c r="BO98" s="44">
        <f t="shared" si="123"/>
        <v>23.9</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27.1</v>
      </c>
      <c r="CA98" s="327" t="e">
        <f t="shared" si="132"/>
        <v>#N/A</v>
      </c>
      <c r="CB98" s="329">
        <f t="shared" si="168"/>
        <v>30</v>
      </c>
      <c r="CD98" s="689">
        <f t="shared" si="133"/>
        <v>0</v>
      </c>
      <c r="CE98" s="690">
        <f t="shared" si="134"/>
        <v>0</v>
      </c>
      <c r="CF98" s="690">
        <f t="shared" si="135"/>
        <v>1</v>
      </c>
      <c r="CG98" s="690">
        <f t="shared" si="136"/>
        <v>0</v>
      </c>
      <c r="CH98" s="690">
        <f t="shared" si="137"/>
        <v>0</v>
      </c>
      <c r="CI98" s="690">
        <f t="shared" si="138"/>
        <v>0</v>
      </c>
      <c r="CJ98" s="691">
        <f t="shared" si="139"/>
        <v>0</v>
      </c>
      <c r="CK98" s="702">
        <f t="shared" si="144"/>
        <v>20</v>
      </c>
      <c r="CM98" s="42" t="str">
        <f t="shared" si="145"/>
        <v/>
      </c>
      <c r="CN98" s="43" t="str">
        <f t="shared" si="169"/>
        <v/>
      </c>
      <c r="CO98" s="43">
        <f t="shared" si="170"/>
        <v>60.6</v>
      </c>
      <c r="CP98" s="43">
        <f t="shared" si="171"/>
        <v>24.8</v>
      </c>
      <c r="CQ98" s="43" t="str">
        <f t="shared" si="172"/>
        <v/>
      </c>
      <c r="CR98" s="43">
        <f t="shared" si="173"/>
        <v>29.4</v>
      </c>
      <c r="CS98" s="44">
        <f t="shared" si="174"/>
        <v>23.9</v>
      </c>
      <c r="CU98" s="386">
        <f>SUM(SUMIF($AZ$8:$BF$8, {"NON";"NEUT"}, AZ98:BF98))/config!$AC$16</f>
        <v>0.8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t="str">
        <f t="shared" si="148"/>
        <v/>
      </c>
      <c r="DH98" s="32">
        <f t="shared" si="149"/>
        <v>50</v>
      </c>
      <c r="DI98" s="32">
        <f t="shared" si="150"/>
        <v>0</v>
      </c>
      <c r="DJ98" s="32" t="str">
        <f t="shared" si="151"/>
        <v/>
      </c>
      <c r="DK98" s="32">
        <f t="shared" si="152"/>
        <v>0</v>
      </c>
      <c r="DL98" s="679">
        <f t="shared" si="153"/>
        <v>0</v>
      </c>
      <c r="DN98" s="11">
        <f t="shared" si="154"/>
        <v>0</v>
      </c>
      <c r="DO98" s="11">
        <f t="shared" si="155"/>
        <v>0</v>
      </c>
      <c r="DP98" s="11">
        <f t="shared" si="156"/>
        <v>1</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0</v>
      </c>
      <c r="C99" s="148">
        <v>0</v>
      </c>
      <c r="D99" s="148">
        <v>0</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0.8571428571428571</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0</v>
      </c>
      <c r="BA99" s="46">
        <f t="shared" si="110"/>
        <v>0</v>
      </c>
      <c r="BB99" s="46">
        <f t="shared" si="111"/>
        <v>0</v>
      </c>
      <c r="BC99" s="46">
        <f t="shared" si="112"/>
        <v>3</v>
      </c>
      <c r="BD99" s="46">
        <f t="shared" si="113"/>
        <v>0</v>
      </c>
      <c r="BE99" s="46">
        <f t="shared" si="114"/>
        <v>1</v>
      </c>
      <c r="BF99" s="47">
        <f t="shared" si="115"/>
        <v>3</v>
      </c>
      <c r="BG99" s="23"/>
      <c r="BH99" s="34">
        <f t="shared" si="116"/>
        <v>0.91666666666666552</v>
      </c>
      <c r="BI99" s="42" t="str">
        <f t="shared" si="117"/>
        <v/>
      </c>
      <c r="BJ99" s="43" t="str">
        <f t="shared" si="118"/>
        <v/>
      </c>
      <c r="BK99" s="43" t="str">
        <f t="shared" si="119"/>
        <v/>
      </c>
      <c r="BL99" s="43">
        <f t="shared" si="120"/>
        <v>26.5</v>
      </c>
      <c r="BM99" s="43" t="str">
        <f t="shared" si="121"/>
        <v/>
      </c>
      <c r="BN99" s="43">
        <f t="shared" si="122"/>
        <v>31.1</v>
      </c>
      <c r="BO99" s="44">
        <f t="shared" si="123"/>
        <v>28.4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28.666666666666668</v>
      </c>
      <c r="CA99" s="327" t="e">
        <f t="shared" si="132"/>
        <v>#N/A</v>
      </c>
      <c r="CB99" s="329">
        <f t="shared" si="168"/>
        <v>30</v>
      </c>
      <c r="CD99" s="689">
        <f t="shared" si="133"/>
        <v>0</v>
      </c>
      <c r="CE99" s="690">
        <f t="shared" si="134"/>
        <v>0</v>
      </c>
      <c r="CF99" s="690">
        <f t="shared" si="135"/>
        <v>0</v>
      </c>
      <c r="CG99" s="690">
        <f t="shared" si="136"/>
        <v>1</v>
      </c>
      <c r="CH99" s="690">
        <f t="shared" si="137"/>
        <v>0</v>
      </c>
      <c r="CI99" s="690">
        <f t="shared" si="138"/>
        <v>1</v>
      </c>
      <c r="CJ99" s="691">
        <f t="shared" si="139"/>
        <v>1</v>
      </c>
      <c r="CK99" s="702">
        <f t="shared" si="144"/>
        <v>42.857142857142854</v>
      </c>
      <c r="CM99" s="42" t="str">
        <f t="shared" si="145"/>
        <v/>
      </c>
      <c r="CN99" s="43" t="str">
        <f t="shared" si="169"/>
        <v/>
      </c>
      <c r="CO99" s="43" t="str">
        <f t="shared" si="170"/>
        <v/>
      </c>
      <c r="CP99" s="43">
        <f t="shared" si="171"/>
        <v>79.5</v>
      </c>
      <c r="CQ99" s="43" t="str">
        <f t="shared" si="172"/>
        <v/>
      </c>
      <c r="CR99" s="43">
        <f t="shared" si="173"/>
        <v>31.1</v>
      </c>
      <c r="CS99" s="44">
        <f t="shared" si="174"/>
        <v>85.199999999999989</v>
      </c>
      <c r="CU99" s="386">
        <f>SUM(SUMIF($AZ$8:$BF$8, {"NON";"NEUT"}, AZ99:BF99))/config!$AC$16</f>
        <v>1.2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t="str">
        <f t="shared" si="148"/>
        <v/>
      </c>
      <c r="DH99" s="32" t="str">
        <f t="shared" si="149"/>
        <v/>
      </c>
      <c r="DI99" s="32">
        <f t="shared" si="150"/>
        <v>33.333333333333329</v>
      </c>
      <c r="DJ99" s="32" t="str">
        <f t="shared" si="151"/>
        <v/>
      </c>
      <c r="DK99" s="32">
        <f t="shared" si="152"/>
        <v>100</v>
      </c>
      <c r="DL99" s="679">
        <f t="shared" si="153"/>
        <v>33.333333333333329</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1</v>
      </c>
      <c r="DZ99" s="709">
        <f t="shared" si="165"/>
        <v>0</v>
      </c>
      <c r="EA99" s="709">
        <f t="shared" si="166"/>
        <v>1</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0</v>
      </c>
      <c r="C100" s="148">
        <v>0</v>
      </c>
      <c r="D100" s="148">
        <v>0</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0</v>
      </c>
      <c r="W100" s="734">
        <v>0</v>
      </c>
      <c r="X100" s="734">
        <v>0</v>
      </c>
      <c r="Y100" s="734">
        <v>0</v>
      </c>
      <c r="Z100" s="734">
        <v>0</v>
      </c>
      <c r="AA100" s="734">
        <v>0</v>
      </c>
      <c r="AB100" s="734">
        <v>0</v>
      </c>
      <c r="AC100" s="149" t="s">
        <v>24</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0.8571428571428571</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2</v>
      </c>
      <c r="BA100" s="46">
        <f t="shared" si="110"/>
        <v>0</v>
      </c>
      <c r="BB100" s="46">
        <f t="shared" si="111"/>
        <v>1</v>
      </c>
      <c r="BC100" s="46">
        <f t="shared" si="112"/>
        <v>0</v>
      </c>
      <c r="BD100" s="46">
        <f t="shared" si="113"/>
        <v>2</v>
      </c>
      <c r="BE100" s="46">
        <f t="shared" si="114"/>
        <v>0</v>
      </c>
      <c r="BF100" s="47">
        <f t="shared" si="115"/>
        <v>1</v>
      </c>
      <c r="BG100" s="23"/>
      <c r="BH100" s="34">
        <f t="shared" si="116"/>
        <v>0.92708333333333215</v>
      </c>
      <c r="BI100" s="42">
        <f t="shared" si="117"/>
        <v>27.5</v>
      </c>
      <c r="BJ100" s="43" t="str">
        <f t="shared" si="118"/>
        <v/>
      </c>
      <c r="BK100" s="43">
        <f t="shared" si="119"/>
        <v>23.8</v>
      </c>
      <c r="BL100" s="43" t="str">
        <f t="shared" si="120"/>
        <v/>
      </c>
      <c r="BM100" s="43">
        <f t="shared" si="121"/>
        <v>25</v>
      </c>
      <c r="BN100" s="43" t="str">
        <f t="shared" si="122"/>
        <v/>
      </c>
      <c r="BO100" s="44">
        <f t="shared" si="123"/>
        <v>30</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26.574999999999999</v>
      </c>
      <c r="CA100" s="327" t="e">
        <f t="shared" si="132"/>
        <v>#N/A</v>
      </c>
      <c r="CB100" s="329">
        <f t="shared" si="168"/>
        <v>30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55</v>
      </c>
      <c r="CN100" s="43" t="str">
        <f t="shared" si="169"/>
        <v/>
      </c>
      <c r="CO100" s="43">
        <f t="shared" si="170"/>
        <v>23.8</v>
      </c>
      <c r="CP100" s="43" t="str">
        <f t="shared" si="171"/>
        <v/>
      </c>
      <c r="CQ100" s="43">
        <f t="shared" si="172"/>
        <v>50</v>
      </c>
      <c r="CR100" s="43" t="str">
        <f t="shared" si="173"/>
        <v/>
      </c>
      <c r="CS100" s="44">
        <f t="shared" si="174"/>
        <v>30</v>
      </c>
      <c r="CU100" s="386">
        <f>SUM(SUMIF($AZ$8:$BF$8, {"NON";"NEUT"}, AZ100:BF100))/config!$AC$16</f>
        <v>0.8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f t="shared" si="149"/>
        <v>0</v>
      </c>
      <c r="DI100" s="32" t="str">
        <f t="shared" si="150"/>
        <v/>
      </c>
      <c r="DJ100" s="32">
        <f t="shared" si="151"/>
        <v>0</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v>
      </c>
      <c r="C101" s="148">
        <v>0</v>
      </c>
      <c r="D101" s="148">
        <v>3</v>
      </c>
      <c r="E101" s="148">
        <v>0</v>
      </c>
      <c r="F101" s="148">
        <v>0</v>
      </c>
      <c r="G101" s="148">
        <v>0</v>
      </c>
      <c r="H101" s="148">
        <v>0</v>
      </c>
      <c r="I101" s="148">
        <v>0</v>
      </c>
      <c r="J101" s="148">
        <v>0</v>
      </c>
      <c r="K101" s="148">
        <v>0</v>
      </c>
      <c r="L101" s="148">
        <v>0</v>
      </c>
      <c r="M101" s="512"/>
      <c r="N101" s="528" t="s">
        <v>125</v>
      </c>
      <c r="O101" s="733">
        <v>0</v>
      </c>
      <c r="P101" s="734">
        <v>0</v>
      </c>
      <c r="Q101" s="734">
        <v>0</v>
      </c>
      <c r="R101" s="734">
        <v>3</v>
      </c>
      <c r="S101" s="734">
        <v>0</v>
      </c>
      <c r="T101" s="734">
        <v>0</v>
      </c>
      <c r="U101" s="734">
        <v>0</v>
      </c>
      <c r="V101" s="734">
        <v>0</v>
      </c>
      <c r="W101" s="734">
        <v>0</v>
      </c>
      <c r="X101" s="734">
        <v>0</v>
      </c>
      <c r="Y101" s="734">
        <v>0</v>
      </c>
      <c r="Z101" s="734">
        <v>0</v>
      </c>
      <c r="AA101" s="734">
        <v>0</v>
      </c>
      <c r="AB101" s="734">
        <v>0</v>
      </c>
      <c r="AC101" s="149">
        <v>23.7</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0.2857142857142857</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0</v>
      </c>
      <c r="BB101" s="46">
        <f t="shared" si="111"/>
        <v>0</v>
      </c>
      <c r="BC101" s="46">
        <f t="shared" si="112"/>
        <v>0</v>
      </c>
      <c r="BD101" s="46">
        <f t="shared" si="113"/>
        <v>1</v>
      </c>
      <c r="BE101" s="46">
        <f t="shared" si="114"/>
        <v>1</v>
      </c>
      <c r="BF101" s="47">
        <f t="shared" si="115"/>
        <v>0</v>
      </c>
      <c r="BG101" s="23"/>
      <c r="BH101" s="34">
        <f t="shared" si="116"/>
        <v>0.93749999999999878</v>
      </c>
      <c r="BI101" s="42" t="str">
        <f t="shared" si="117"/>
        <v/>
      </c>
      <c r="BJ101" s="43" t="str">
        <f t="shared" si="118"/>
        <v/>
      </c>
      <c r="BK101" s="43" t="str">
        <f t="shared" si="119"/>
        <v/>
      </c>
      <c r="BL101" s="43" t="str">
        <f t="shared" si="120"/>
        <v/>
      </c>
      <c r="BM101" s="43">
        <f t="shared" si="121"/>
        <v>29.4</v>
      </c>
      <c r="BN101" s="43">
        <f t="shared" si="122"/>
        <v>38.1</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33.75</v>
      </c>
      <c r="CA101" s="327" t="e">
        <f t="shared" si="132"/>
        <v>#N/A</v>
      </c>
      <c r="CB101" s="329">
        <f t="shared" si="168"/>
        <v>30</v>
      </c>
      <c r="CD101" s="689">
        <f t="shared" si="133"/>
        <v>0</v>
      </c>
      <c r="CE101" s="690">
        <f t="shared" si="134"/>
        <v>0</v>
      </c>
      <c r="CF101" s="690">
        <f t="shared" si="135"/>
        <v>0</v>
      </c>
      <c r="CG101" s="690">
        <f t="shared" si="136"/>
        <v>0</v>
      </c>
      <c r="CH101" s="690">
        <f t="shared" si="137"/>
        <v>0</v>
      </c>
      <c r="CI101" s="690">
        <f t="shared" si="138"/>
        <v>1</v>
      </c>
      <c r="CJ101" s="691">
        <f t="shared" si="139"/>
        <v>0</v>
      </c>
      <c r="CK101" s="702">
        <f t="shared" si="144"/>
        <v>50</v>
      </c>
      <c r="CM101" s="42" t="str">
        <f t="shared" si="145"/>
        <v/>
      </c>
      <c r="CN101" s="43" t="str">
        <f t="shared" si="169"/>
        <v/>
      </c>
      <c r="CO101" s="43" t="str">
        <f t="shared" si="170"/>
        <v/>
      </c>
      <c r="CP101" s="43" t="str">
        <f t="shared" si="171"/>
        <v/>
      </c>
      <c r="CQ101" s="43">
        <f t="shared" si="172"/>
        <v>29.4</v>
      </c>
      <c r="CR101" s="43">
        <f t="shared" si="173"/>
        <v>38.1</v>
      </c>
      <c r="CS101" s="44" t="str">
        <f t="shared" si="174"/>
        <v/>
      </c>
      <c r="CU101" s="386">
        <f>SUM(SUMIF($AZ$8:$BF$8, {"NON";"NEUT"}, AZ101:BF101))/config!$AC$16</f>
        <v>0</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t="str">
        <f t="shared" si="148"/>
        <v/>
      </c>
      <c r="DH101" s="32" t="str">
        <f t="shared" si="149"/>
        <v/>
      </c>
      <c r="DI101" s="32" t="str">
        <f t="shared" si="150"/>
        <v/>
      </c>
      <c r="DJ101" s="32">
        <f t="shared" si="151"/>
        <v>0</v>
      </c>
      <c r="DK101" s="32">
        <f t="shared" si="152"/>
        <v>100</v>
      </c>
      <c r="DL101" s="679" t="str">
        <f t="shared" si="153"/>
        <v/>
      </c>
      <c r="DN101" s="11">
        <f t="shared" si="154"/>
        <v>0</v>
      </c>
      <c r="DO101" s="11">
        <f t="shared" si="155"/>
        <v>0</v>
      </c>
      <c r="DP101" s="11">
        <f t="shared" si="156"/>
        <v>0</v>
      </c>
      <c r="DQ101" s="11">
        <f t="shared" si="157"/>
        <v>0</v>
      </c>
      <c r="DR101" s="11">
        <f t="shared" si="158"/>
        <v>0</v>
      </c>
      <c r="DS101" s="11">
        <f t="shared" si="159"/>
        <v>1</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0</v>
      </c>
      <c r="C102" s="148">
        <v>0</v>
      </c>
      <c r="D102" s="148">
        <v>0</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0.14285714285714285</v>
      </c>
      <c r="AT102" s="43">
        <f>SUM(D106:E106,D213:E213,D320:E320,D427:E427,D534:E534,D641:E641,D748:E748)/config!$AC$13</f>
        <v>0.5714285714285714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0</v>
      </c>
      <c r="BB102" s="46">
        <f t="shared" si="111"/>
        <v>0</v>
      </c>
      <c r="BC102" s="46">
        <f t="shared" si="112"/>
        <v>1</v>
      </c>
      <c r="BD102" s="46">
        <f t="shared" si="113"/>
        <v>3</v>
      </c>
      <c r="BE102" s="46">
        <f t="shared" si="114"/>
        <v>0</v>
      </c>
      <c r="BF102" s="47">
        <f t="shared" si="115"/>
        <v>0</v>
      </c>
      <c r="BG102" s="23"/>
      <c r="BH102" s="34">
        <f t="shared" si="116"/>
        <v>0.94791666666666541</v>
      </c>
      <c r="BI102" s="42">
        <f t="shared" si="117"/>
        <v>10.199999999999999</v>
      </c>
      <c r="BJ102" s="43" t="str">
        <f t="shared" si="118"/>
        <v/>
      </c>
      <c r="BK102" s="43" t="str">
        <f t="shared" si="119"/>
        <v/>
      </c>
      <c r="BL102" s="43">
        <f t="shared" si="120"/>
        <v>34.5</v>
      </c>
      <c r="BM102" s="43">
        <f t="shared" si="121"/>
        <v>27</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23.900000000000002</v>
      </c>
      <c r="CA102" s="327" t="e">
        <f t="shared" si="132"/>
        <v>#N/A</v>
      </c>
      <c r="CB102" s="329">
        <f t="shared" si="168"/>
        <v>30</v>
      </c>
      <c r="CD102" s="689">
        <f t="shared" si="133"/>
        <v>0</v>
      </c>
      <c r="CE102" s="690">
        <f t="shared" si="134"/>
        <v>0</v>
      </c>
      <c r="CF102" s="690">
        <f t="shared" si="135"/>
        <v>0</v>
      </c>
      <c r="CG102" s="690">
        <f t="shared" si="136"/>
        <v>1</v>
      </c>
      <c r="CH102" s="690">
        <f t="shared" si="137"/>
        <v>1</v>
      </c>
      <c r="CI102" s="690">
        <f t="shared" si="138"/>
        <v>0</v>
      </c>
      <c r="CJ102" s="691">
        <f t="shared" si="139"/>
        <v>0</v>
      </c>
      <c r="CK102" s="702">
        <f t="shared" si="144"/>
        <v>40</v>
      </c>
      <c r="CM102" s="42">
        <f t="shared" si="145"/>
        <v>10.199999999999999</v>
      </c>
      <c r="CN102" s="43" t="str">
        <f t="shared" si="169"/>
        <v/>
      </c>
      <c r="CO102" s="43" t="str">
        <f t="shared" si="170"/>
        <v/>
      </c>
      <c r="CP102" s="43">
        <f t="shared" si="171"/>
        <v>34.5</v>
      </c>
      <c r="CQ102" s="43">
        <f t="shared" si="172"/>
        <v>81</v>
      </c>
      <c r="CR102" s="43" t="str">
        <f t="shared" si="173"/>
        <v/>
      </c>
      <c r="CS102" s="44" t="str">
        <f t="shared" si="174"/>
        <v/>
      </c>
      <c r="CU102" s="386">
        <f>SUM(SUMIF($AZ$8:$BF$8, {"NON";"NEUT"}, AZ102:BF102))/config!$AC$16</f>
        <v>0.4</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t="str">
        <f t="shared" si="149"/>
        <v/>
      </c>
      <c r="DI102" s="32">
        <f t="shared" si="150"/>
        <v>100</v>
      </c>
      <c r="DJ102" s="32">
        <f t="shared" si="151"/>
        <v>33.333333333333329</v>
      </c>
      <c r="DK102" s="32" t="str">
        <f t="shared" si="152"/>
        <v/>
      </c>
      <c r="DL102" s="679" t="str">
        <f t="shared" si="153"/>
        <v/>
      </c>
      <c r="DN102" s="11">
        <f t="shared" si="154"/>
        <v>0</v>
      </c>
      <c r="DO102" s="11">
        <f t="shared" si="155"/>
        <v>0</v>
      </c>
      <c r="DP102" s="11">
        <f t="shared" si="156"/>
        <v>0</v>
      </c>
      <c r="DQ102" s="11">
        <f t="shared" si="157"/>
        <v>0</v>
      </c>
      <c r="DR102" s="11">
        <f t="shared" si="158"/>
        <v>1</v>
      </c>
      <c r="DS102" s="11">
        <f t="shared" si="159"/>
        <v>0</v>
      </c>
      <c r="DT102" s="11">
        <f t="shared" si="160"/>
        <v>0</v>
      </c>
      <c r="DV102" s="709">
        <f t="shared" si="161"/>
        <v>0</v>
      </c>
      <c r="DW102" s="709">
        <f t="shared" si="162"/>
        <v>0</v>
      </c>
      <c r="DX102" s="709">
        <f t="shared" si="163"/>
        <v>0</v>
      </c>
      <c r="DY102" s="709">
        <f t="shared" si="164"/>
        <v>1</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0</v>
      </c>
      <c r="C103" s="148">
        <v>0</v>
      </c>
      <c r="D103" s="148">
        <v>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0.42857142857142855</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2</v>
      </c>
      <c r="BD103" s="46">
        <f t="shared" si="113"/>
        <v>0</v>
      </c>
      <c r="BE103" s="46">
        <f t="shared" si="114"/>
        <v>0</v>
      </c>
      <c r="BF103" s="47">
        <f t="shared" si="115"/>
        <v>1</v>
      </c>
      <c r="BG103" s="23"/>
      <c r="BH103" s="34">
        <f t="shared" si="116"/>
        <v>0.95833333333333204</v>
      </c>
      <c r="BI103" s="42" t="str">
        <f t="shared" si="117"/>
        <v/>
      </c>
      <c r="BJ103" s="43" t="str">
        <f t="shared" si="118"/>
        <v/>
      </c>
      <c r="BK103" s="43" t="str">
        <f t="shared" si="119"/>
        <v/>
      </c>
      <c r="BL103" s="43">
        <f t="shared" si="120"/>
        <v>18.5</v>
      </c>
      <c r="BM103" s="43" t="str">
        <f t="shared" si="121"/>
        <v/>
      </c>
      <c r="BN103" s="43" t="str">
        <f t="shared" si="122"/>
        <v/>
      </c>
      <c r="BO103" s="44">
        <f t="shared" si="123"/>
        <v>28.9</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23.7</v>
      </c>
      <c r="CA103" s="327" t="e">
        <f t="shared" si="132"/>
        <v>#N/A</v>
      </c>
      <c r="CB103" s="329">
        <f t="shared" si="168"/>
        <v>30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t="str">
        <f t="shared" si="169"/>
        <v/>
      </c>
      <c r="CO103" s="43" t="str">
        <f t="shared" si="170"/>
        <v/>
      </c>
      <c r="CP103" s="43">
        <f t="shared" si="171"/>
        <v>37</v>
      </c>
      <c r="CQ103" s="43" t="str">
        <f t="shared" si="172"/>
        <v/>
      </c>
      <c r="CR103" s="43" t="str">
        <f t="shared" si="173"/>
        <v/>
      </c>
      <c r="CS103" s="44">
        <f t="shared" si="174"/>
        <v>28.9</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f t="shared" si="150"/>
        <v>0</v>
      </c>
      <c r="DJ103" s="32" t="str">
        <f t="shared" si="151"/>
        <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v>
      </c>
      <c r="C104" s="148">
        <v>0</v>
      </c>
      <c r="D104" s="148">
        <v>2</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2</v>
      </c>
      <c r="T104" s="734">
        <v>0</v>
      </c>
      <c r="U104" s="734">
        <v>0</v>
      </c>
      <c r="V104" s="734">
        <v>0</v>
      </c>
      <c r="W104" s="734">
        <v>0</v>
      </c>
      <c r="X104" s="734">
        <v>0</v>
      </c>
      <c r="Y104" s="734">
        <v>0</v>
      </c>
      <c r="Z104" s="734">
        <v>0</v>
      </c>
      <c r="AA104" s="734">
        <v>0</v>
      </c>
      <c r="AB104" s="734">
        <v>0</v>
      </c>
      <c r="AC104" s="149">
        <v>27.5</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1.2857142857142858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0</v>
      </c>
      <c r="BB104" s="46">
        <f t="shared" si="111"/>
        <v>2</v>
      </c>
      <c r="BC104" s="46">
        <f t="shared" si="112"/>
        <v>2</v>
      </c>
      <c r="BD104" s="46">
        <f t="shared" si="113"/>
        <v>4</v>
      </c>
      <c r="BE104" s="46">
        <f t="shared" si="114"/>
        <v>0</v>
      </c>
      <c r="BF104" s="47">
        <f t="shared" si="115"/>
        <v>0</v>
      </c>
      <c r="BG104" s="23"/>
      <c r="BH104" s="34">
        <f t="shared" si="116"/>
        <v>0.96874999999999867</v>
      </c>
      <c r="BI104" s="42">
        <f t="shared" si="117"/>
        <v>34.1</v>
      </c>
      <c r="BJ104" s="43" t="str">
        <f t="shared" si="118"/>
        <v/>
      </c>
      <c r="BK104" s="43">
        <f t="shared" si="119"/>
        <v>26</v>
      </c>
      <c r="BL104" s="43">
        <f t="shared" si="120"/>
        <v>26.3</v>
      </c>
      <c r="BM104" s="43">
        <f t="shared" si="121"/>
        <v>25</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27.85</v>
      </c>
      <c r="CA104" s="327" t="e">
        <f t="shared" si="132"/>
        <v>#N/A</v>
      </c>
      <c r="CB104" s="329">
        <f t="shared" si="168"/>
        <v>30</v>
      </c>
      <c r="CD104" s="689">
        <f t="shared" si="133"/>
        <v>1</v>
      </c>
      <c r="CE104" s="690">
        <f t="shared" si="134"/>
        <v>0</v>
      </c>
      <c r="CF104" s="690">
        <f t="shared" si="135"/>
        <v>0</v>
      </c>
      <c r="CG104" s="690">
        <f t="shared" si="136"/>
        <v>0</v>
      </c>
      <c r="CH104" s="690">
        <f t="shared" si="137"/>
        <v>1</v>
      </c>
      <c r="CI104" s="690">
        <f t="shared" si="138"/>
        <v>0</v>
      </c>
      <c r="CJ104" s="691">
        <f t="shared" si="139"/>
        <v>0</v>
      </c>
      <c r="CK104" s="702">
        <f t="shared" si="144"/>
        <v>22.222222222222221</v>
      </c>
      <c r="CM104" s="42">
        <f t="shared" si="145"/>
        <v>34.1</v>
      </c>
      <c r="CN104" s="43" t="str">
        <f t="shared" si="169"/>
        <v/>
      </c>
      <c r="CO104" s="43">
        <f t="shared" si="170"/>
        <v>52</v>
      </c>
      <c r="CP104" s="43">
        <f t="shared" si="171"/>
        <v>52.6</v>
      </c>
      <c r="CQ104" s="43">
        <f t="shared" si="172"/>
        <v>100</v>
      </c>
      <c r="CR104" s="43" t="str">
        <f t="shared" si="173"/>
        <v/>
      </c>
      <c r="CS104" s="44" t="str">
        <f t="shared" si="174"/>
        <v/>
      </c>
      <c r="CU104" s="386">
        <f>SUM(SUMIF($AZ$8:$BF$8, {"NON";"NEUT"}, AZ104:BF104))/config!$AC$16</f>
        <v>1</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100</v>
      </c>
      <c r="DG104" s="32" t="str">
        <f t="shared" si="148"/>
        <v/>
      </c>
      <c r="DH104" s="32">
        <f t="shared" si="149"/>
        <v>0</v>
      </c>
      <c r="DI104" s="32">
        <f t="shared" si="150"/>
        <v>0</v>
      </c>
      <c r="DJ104" s="32">
        <f t="shared" si="151"/>
        <v>25</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0.2857142857142857</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1</v>
      </c>
      <c r="BB105" s="46">
        <f t="shared" si="111"/>
        <v>1</v>
      </c>
      <c r="BC105" s="46">
        <f t="shared" si="112"/>
        <v>0</v>
      </c>
      <c r="BD105" s="46">
        <f t="shared" si="113"/>
        <v>0</v>
      </c>
      <c r="BE105" s="46">
        <f t="shared" si="114"/>
        <v>0</v>
      </c>
      <c r="BF105" s="47">
        <f t="shared" si="115"/>
        <v>0</v>
      </c>
      <c r="BG105" s="23"/>
      <c r="BH105" s="34">
        <f t="shared" si="116"/>
        <v>0.9791666666666653</v>
      </c>
      <c r="BI105" s="42" t="str">
        <f t="shared" si="117"/>
        <v/>
      </c>
      <c r="BJ105" s="43">
        <f t="shared" si="118"/>
        <v>28.1</v>
      </c>
      <c r="BK105" s="43">
        <f t="shared" si="119"/>
        <v>22.2</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25.15</v>
      </c>
      <c r="CA105" s="327" t="e">
        <f t="shared" si="132"/>
        <v>#N/A</v>
      </c>
      <c r="CB105" s="329">
        <f t="shared" si="168"/>
        <v>30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28.1</v>
      </c>
      <c r="CO105" s="43">
        <f t="shared" si="170"/>
        <v>22.2</v>
      </c>
      <c r="CP105" s="43" t="str">
        <f t="shared" si="171"/>
        <v/>
      </c>
      <c r="CQ105" s="43" t="str">
        <f t="shared" si="172"/>
        <v/>
      </c>
      <c r="CR105" s="43" t="str">
        <f t="shared" si="173"/>
        <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f t="shared" si="149"/>
        <v>0</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v>
      </c>
      <c r="C106" s="148">
        <v>1</v>
      </c>
      <c r="D106" s="148">
        <v>0</v>
      </c>
      <c r="E106" s="148">
        <v>0</v>
      </c>
      <c r="F106" s="148">
        <v>0</v>
      </c>
      <c r="G106" s="148">
        <v>0</v>
      </c>
      <c r="H106" s="148">
        <v>0</v>
      </c>
      <c r="I106" s="148">
        <v>0</v>
      </c>
      <c r="J106" s="148">
        <v>0</v>
      </c>
      <c r="K106" s="148">
        <v>0</v>
      </c>
      <c r="L106" s="148">
        <v>0</v>
      </c>
      <c r="M106" s="512"/>
      <c r="N106" s="528" t="s">
        <v>129</v>
      </c>
      <c r="O106" s="733">
        <v>0</v>
      </c>
      <c r="P106" s="734">
        <v>1</v>
      </c>
      <c r="Q106" s="734">
        <v>0</v>
      </c>
      <c r="R106" s="734">
        <v>0</v>
      </c>
      <c r="S106" s="734">
        <v>0</v>
      </c>
      <c r="T106" s="734">
        <v>0</v>
      </c>
      <c r="U106" s="734">
        <v>0</v>
      </c>
      <c r="V106" s="734">
        <v>0</v>
      </c>
      <c r="W106" s="734">
        <v>0</v>
      </c>
      <c r="X106" s="734">
        <v>0</v>
      </c>
      <c r="Y106" s="734">
        <v>0</v>
      </c>
      <c r="Z106" s="734">
        <v>0</v>
      </c>
      <c r="AA106" s="734">
        <v>0</v>
      </c>
      <c r="AB106" s="734">
        <v>0</v>
      </c>
      <c r="AC106" s="149">
        <v>10.199999999999999</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0</v>
      </c>
      <c r="BD106" s="64">
        <f t="shared" si="113"/>
        <v>1</v>
      </c>
      <c r="BE106" s="64">
        <f t="shared" si="114"/>
        <v>0</v>
      </c>
      <c r="BF106" s="65">
        <f t="shared" si="115"/>
        <v>0</v>
      </c>
      <c r="BG106" s="23"/>
      <c r="BH106" s="34">
        <f t="shared" si="116"/>
        <v>0.98958333333333193</v>
      </c>
      <c r="BI106" s="60" t="str">
        <f t="shared" si="117"/>
        <v/>
      </c>
      <c r="BJ106" s="61" t="str">
        <f t="shared" si="118"/>
        <v/>
      </c>
      <c r="BK106" s="61" t="str">
        <f t="shared" si="119"/>
        <v/>
      </c>
      <c r="BL106" s="61" t="str">
        <f t="shared" si="120"/>
        <v/>
      </c>
      <c r="BM106" s="61">
        <f t="shared" si="121"/>
        <v>21.7</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21.7</v>
      </c>
      <c r="CA106" s="327" t="e">
        <f t="shared" ref="CA106" si="175">IFERROR(SUM(BR106:BX106) / COUNTIF(BR106:BX106, "&gt;0"), NA())</f>
        <v>#N/A</v>
      </c>
      <c r="CB106" s="329">
        <f t="shared" si="168"/>
        <v>30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t="str">
        <f t="shared" si="169"/>
        <v/>
      </c>
      <c r="CO106" s="61" t="str">
        <f t="shared" si="170"/>
        <v/>
      </c>
      <c r="CP106" s="61" t="str">
        <f t="shared" si="171"/>
        <v/>
      </c>
      <c r="CQ106" s="61">
        <f t="shared" si="172"/>
        <v>21.7</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24.08085106382979</v>
      </c>
      <c r="BJ107" s="71">
        <f t="shared" ref="BJ107:BO107" si="177">IFERROR( SUM( BJ39:BJ86 ) / COUNTIF( BJ39:BJ86, "&gt;0" ), "")</f>
        <v>24.816666666666681</v>
      </c>
      <c r="BK107" s="71">
        <f t="shared" si="177"/>
        <v>24.462500000000002</v>
      </c>
      <c r="BL107" s="71">
        <f t="shared" si="177"/>
        <v>25.087499999999995</v>
      </c>
      <c r="BM107" s="71">
        <f t="shared" si="177"/>
        <v>24.700000000000006</v>
      </c>
      <c r="BN107" s="71">
        <f t="shared" si="177"/>
        <v>23.686956521739134</v>
      </c>
      <c r="BO107" s="71">
        <f t="shared" si="177"/>
        <v>24.831914893617029</v>
      </c>
      <c r="BP107" s="67"/>
      <c r="BQ107" s="665" t="s">
        <v>405</v>
      </c>
      <c r="BR107" s="71">
        <f>IFERROR( SUM( BR39:BR86 ) / COUNTIF( BR39:BR86, "&gt;0" ), "")</f>
        <v>29.779999999999994</v>
      </c>
      <c r="BS107" s="71">
        <f t="shared" ref="BS107:BX107" si="178">IFERROR( SUM( BS39:BS86 ) / COUNTIF( BS39:BS86, "&gt;0" ), "")</f>
        <v>30.399999999999995</v>
      </c>
      <c r="BT107" s="71">
        <f t="shared" si="178"/>
        <v>29.666666666666668</v>
      </c>
      <c r="BU107" s="71">
        <f t="shared" si="178"/>
        <v>31.080000000000002</v>
      </c>
      <c r="BV107" s="71">
        <f t="shared" si="178"/>
        <v>28</v>
      </c>
      <c r="BW107" s="71">
        <f t="shared" si="178"/>
        <v>28.066666666666663</v>
      </c>
      <c r="BX107" s="71">
        <f t="shared" si="178"/>
        <v>28.8</v>
      </c>
    </row>
    <row r="108" spans="1:148" ht="15" x14ac:dyDescent="0.25">
      <c r="A108" s="352" t="s">
        <v>130</v>
      </c>
      <c r="B108" s="500">
        <v>1</v>
      </c>
      <c r="C108" s="148">
        <v>0</v>
      </c>
      <c r="D108" s="148">
        <v>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0</v>
      </c>
      <c r="V108" s="734">
        <v>0</v>
      </c>
      <c r="W108" s="734">
        <v>0</v>
      </c>
      <c r="X108" s="734">
        <v>0</v>
      </c>
      <c r="Y108" s="734">
        <v>0</v>
      </c>
      <c r="Z108" s="734">
        <v>0</v>
      </c>
      <c r="AA108" s="734">
        <v>0</v>
      </c>
      <c r="AB108" s="734">
        <v>0</v>
      </c>
      <c r="AC108" s="149">
        <v>34.1</v>
      </c>
      <c r="AD108" s="149" t="s">
        <v>24</v>
      </c>
      <c r="AE108" s="148">
        <v>1</v>
      </c>
      <c r="AF108" s="149">
        <v>100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23.803174603174604</v>
      </c>
      <c r="BJ108" s="71">
        <f t="shared" ref="BJ108:BO108" si="179">IFERROR( SUM( BJ11:BJ106 ) / COUNTIF( BJ11:BJ106, "&gt;0" ), "")</f>
        <v>25.132812500000007</v>
      </c>
      <c r="BK108" s="71">
        <f t="shared" si="179"/>
        <v>24.734285714285711</v>
      </c>
      <c r="BL108" s="71">
        <f t="shared" si="179"/>
        <v>25.616923076923072</v>
      </c>
      <c r="BM108" s="71">
        <f t="shared" si="179"/>
        <v>25.437500000000018</v>
      </c>
      <c r="BN108" s="71">
        <f t="shared" si="179"/>
        <v>24.966153846153844</v>
      </c>
      <c r="BO108" s="71">
        <f t="shared" si="179"/>
        <v>25.434375000000006</v>
      </c>
      <c r="BP108" s="667"/>
      <c r="BQ108" s="666" t="s">
        <v>406</v>
      </c>
      <c r="BR108" s="71">
        <f>IFERROR( SUM( BR11:BR106 ) / COUNTIF( BR11:BR106, "&gt;0" ), "")</f>
        <v>29.779999999999994</v>
      </c>
      <c r="BS108" s="71">
        <f t="shared" ref="BS108:BX108" si="180">IFERROR( SUM( BS11:BS106 ) / COUNTIF( BS11:BS106, "&gt;0" ), "")</f>
        <v>30.399999999999995</v>
      </c>
      <c r="BT108" s="71">
        <f t="shared" si="180"/>
        <v>29.666666666666668</v>
      </c>
      <c r="BU108" s="71">
        <f t="shared" si="180"/>
        <v>31.080000000000002</v>
      </c>
      <c r="BV108" s="71">
        <f t="shared" si="180"/>
        <v>28</v>
      </c>
      <c r="BW108" s="71">
        <f t="shared" si="180"/>
        <v>28.066666666666663</v>
      </c>
      <c r="BX108" s="71">
        <f t="shared" si="180"/>
        <v>28.8</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1</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0</v>
      </c>
      <c r="BA110" s="76">
        <f>SUM(H221:L221)</f>
        <v>5</v>
      </c>
      <c r="BB110" s="76">
        <f>SUM(H328:L328)</f>
        <v>0</v>
      </c>
      <c r="BC110" s="76">
        <f>SUM(H435:L435)</f>
        <v>0</v>
      </c>
      <c r="BD110" s="76">
        <f>SUM(H542:L542)</f>
        <v>1</v>
      </c>
      <c r="BE110" s="76">
        <f>SUM(H649:L649)</f>
        <v>0</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352" t="s">
        <v>389</v>
      </c>
      <c r="B111" s="458">
        <v>277</v>
      </c>
      <c r="C111" s="459">
        <v>9</v>
      </c>
      <c r="D111" s="459">
        <v>240</v>
      </c>
      <c r="E111" s="459">
        <v>0</v>
      </c>
      <c r="F111" s="459">
        <v>27</v>
      </c>
      <c r="G111" s="459">
        <v>1</v>
      </c>
      <c r="H111" s="459">
        <v>0</v>
      </c>
      <c r="I111" s="459">
        <v>0</v>
      </c>
      <c r="J111" s="459">
        <v>0</v>
      </c>
      <c r="K111" s="459">
        <v>0</v>
      </c>
      <c r="L111" s="459">
        <v>0</v>
      </c>
      <c r="M111" s="459"/>
      <c r="N111" s="447" t="s">
        <v>389</v>
      </c>
      <c r="O111" s="353">
        <v>2</v>
      </c>
      <c r="P111" s="353">
        <v>19</v>
      </c>
      <c r="Q111" s="353">
        <v>33</v>
      </c>
      <c r="R111" s="353">
        <v>86</v>
      </c>
      <c r="S111" s="353">
        <v>109</v>
      </c>
      <c r="T111" s="353">
        <v>25</v>
      </c>
      <c r="U111" s="353">
        <v>3</v>
      </c>
      <c r="V111" s="353">
        <v>0</v>
      </c>
      <c r="W111" s="353">
        <v>0</v>
      </c>
      <c r="X111" s="353">
        <v>0</v>
      </c>
      <c r="Y111" s="353">
        <v>0</v>
      </c>
      <c r="Z111" s="353">
        <v>0</v>
      </c>
      <c r="AA111" s="353">
        <v>0</v>
      </c>
      <c r="AB111" s="353">
        <v>0</v>
      </c>
      <c r="AC111" s="354">
        <v>24.1</v>
      </c>
      <c r="AD111" s="354">
        <v>29</v>
      </c>
      <c r="AE111" s="353">
        <v>28</v>
      </c>
      <c r="AF111" s="354">
        <v>10.108303249097473</v>
      </c>
      <c r="AG111" s="353">
        <v>3</v>
      </c>
      <c r="AH111" s="354">
        <v>1.0830324909747291</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303</v>
      </c>
      <c r="C112" s="353">
        <v>9</v>
      </c>
      <c r="D112" s="353">
        <v>265</v>
      </c>
      <c r="E112" s="353">
        <v>0</v>
      </c>
      <c r="F112" s="353">
        <v>28</v>
      </c>
      <c r="G112" s="353">
        <v>1</v>
      </c>
      <c r="H112" s="353">
        <v>0</v>
      </c>
      <c r="I112" s="353">
        <v>0</v>
      </c>
      <c r="J112" s="353">
        <v>0</v>
      </c>
      <c r="K112" s="353">
        <v>0</v>
      </c>
      <c r="L112" s="353">
        <v>0</v>
      </c>
      <c r="M112" s="353"/>
      <c r="N112" s="448" t="s">
        <v>390</v>
      </c>
      <c r="O112" s="353">
        <v>2</v>
      </c>
      <c r="P112" s="353">
        <v>19</v>
      </c>
      <c r="Q112" s="353">
        <v>38</v>
      </c>
      <c r="R112" s="353">
        <v>97</v>
      </c>
      <c r="S112" s="353">
        <v>118</v>
      </c>
      <c r="T112" s="353">
        <v>26</v>
      </c>
      <c r="U112" s="353">
        <v>3</v>
      </c>
      <c r="V112" s="353">
        <v>0</v>
      </c>
      <c r="W112" s="353">
        <v>0</v>
      </c>
      <c r="X112" s="353">
        <v>0</v>
      </c>
      <c r="Y112" s="353">
        <v>0</v>
      </c>
      <c r="Z112" s="353">
        <v>0</v>
      </c>
      <c r="AA112" s="353">
        <v>0</v>
      </c>
      <c r="AB112" s="353">
        <v>0</v>
      </c>
      <c r="AC112" s="354">
        <v>24.1</v>
      </c>
      <c r="AD112" s="354">
        <v>28.9</v>
      </c>
      <c r="AE112" s="353">
        <v>29</v>
      </c>
      <c r="AF112" s="354">
        <v>9.5709570957095718</v>
      </c>
      <c r="AG112" s="353">
        <v>3</v>
      </c>
      <c r="AH112" s="354">
        <v>0.99009900990099009</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0</v>
      </c>
    </row>
    <row r="113" spans="1:149" x14ac:dyDescent="0.2">
      <c r="A113" s="352" t="s">
        <v>391</v>
      </c>
      <c r="B113" s="461">
        <v>307</v>
      </c>
      <c r="C113" s="353">
        <v>10</v>
      </c>
      <c r="D113" s="353">
        <v>268</v>
      </c>
      <c r="E113" s="353">
        <v>0</v>
      </c>
      <c r="F113" s="353">
        <v>28</v>
      </c>
      <c r="G113" s="353">
        <v>1</v>
      </c>
      <c r="H113" s="353">
        <v>0</v>
      </c>
      <c r="I113" s="353">
        <v>0</v>
      </c>
      <c r="J113" s="353">
        <v>0</v>
      </c>
      <c r="K113" s="353">
        <v>0</v>
      </c>
      <c r="L113" s="353">
        <v>0</v>
      </c>
      <c r="M113" s="353"/>
      <c r="N113" s="448" t="s">
        <v>391</v>
      </c>
      <c r="O113" s="353">
        <v>2</v>
      </c>
      <c r="P113" s="353">
        <v>20</v>
      </c>
      <c r="Q113" s="353">
        <v>38</v>
      </c>
      <c r="R113" s="353">
        <v>97</v>
      </c>
      <c r="S113" s="353">
        <v>120</v>
      </c>
      <c r="T113" s="353">
        <v>27</v>
      </c>
      <c r="U113" s="353">
        <v>3</v>
      </c>
      <c r="V113" s="353">
        <v>0</v>
      </c>
      <c r="W113" s="353">
        <v>0</v>
      </c>
      <c r="X113" s="353">
        <v>0</v>
      </c>
      <c r="Y113" s="353">
        <v>0</v>
      </c>
      <c r="Z113" s="353">
        <v>0</v>
      </c>
      <c r="AA113" s="353">
        <v>0</v>
      </c>
      <c r="AB113" s="353">
        <v>0</v>
      </c>
      <c r="AC113" s="354">
        <v>24.1</v>
      </c>
      <c r="AD113" s="354">
        <v>29</v>
      </c>
      <c r="AE113" s="353">
        <v>30</v>
      </c>
      <c r="AF113" s="354">
        <v>9.7719869706840399</v>
      </c>
      <c r="AG113" s="353">
        <v>3</v>
      </c>
      <c r="AH113" s="354">
        <v>0.97719869706840379</v>
      </c>
      <c r="AI113" s="353">
        <v>0</v>
      </c>
      <c r="AJ113" s="473">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352" t="s">
        <v>392</v>
      </c>
      <c r="B114" s="463">
        <v>310</v>
      </c>
      <c r="C114" s="464">
        <v>12</v>
      </c>
      <c r="D114" s="464">
        <v>268</v>
      </c>
      <c r="E114" s="464">
        <v>0</v>
      </c>
      <c r="F114" s="464">
        <v>29</v>
      </c>
      <c r="G114" s="464">
        <v>1</v>
      </c>
      <c r="H114" s="464">
        <v>0</v>
      </c>
      <c r="I114" s="464">
        <v>0</v>
      </c>
      <c r="J114" s="464">
        <v>0</v>
      </c>
      <c r="K114" s="464">
        <v>0</v>
      </c>
      <c r="L114" s="464">
        <v>0</v>
      </c>
      <c r="M114" s="464"/>
      <c r="N114" s="449" t="s">
        <v>392</v>
      </c>
      <c r="O114" s="464">
        <v>2</v>
      </c>
      <c r="P114" s="464">
        <v>21</v>
      </c>
      <c r="Q114" s="464">
        <v>38</v>
      </c>
      <c r="R114" s="464">
        <v>99</v>
      </c>
      <c r="S114" s="464">
        <v>120</v>
      </c>
      <c r="T114" s="464">
        <v>27</v>
      </c>
      <c r="U114" s="464">
        <v>3</v>
      </c>
      <c r="V114" s="464">
        <v>0</v>
      </c>
      <c r="W114" s="464">
        <v>0</v>
      </c>
      <c r="X114" s="464">
        <v>0</v>
      </c>
      <c r="Y114" s="464">
        <v>0</v>
      </c>
      <c r="Z114" s="464">
        <v>0</v>
      </c>
      <c r="AA114" s="464">
        <v>0</v>
      </c>
      <c r="AB114" s="464">
        <v>0</v>
      </c>
      <c r="AC114" s="474">
        <v>24.1</v>
      </c>
      <c r="AD114" s="474">
        <v>29</v>
      </c>
      <c r="AE114" s="464">
        <v>30</v>
      </c>
      <c r="AF114" s="474">
        <v>9.67741935483871</v>
      </c>
      <c r="AG114" s="464">
        <v>3</v>
      </c>
      <c r="AH114" s="474">
        <v>0.967741935483871</v>
      </c>
      <c r="AI114" s="464">
        <v>0</v>
      </c>
      <c r="AJ114" s="475">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0.5714285714285714</v>
      </c>
      <c r="AU115" s="82">
        <f>SUM(AU11:AU14)</f>
        <v>0.2857142857142857</v>
      </c>
      <c r="AV115" s="81">
        <f>SUM(AV11:AV14)</f>
        <v>0</v>
      </c>
      <c r="AW115" s="83">
        <f>SUM(AW11:AW14)</f>
        <v>0</v>
      </c>
      <c r="AY115" s="34">
        <f>AY11</f>
        <v>0</v>
      </c>
      <c r="AZ115" s="80" t="e">
        <f t="shared" ref="AZ115:BF115" si="182">IF(SUM(AZ11:AZ14)&gt;0, SUM(AZ11:AZ14), NA())</f>
        <v>#N/A</v>
      </c>
      <c r="BA115" s="81" t="e">
        <f t="shared" si="182"/>
        <v>#N/A</v>
      </c>
      <c r="BB115" s="82">
        <f t="shared" si="182"/>
        <v>1</v>
      </c>
      <c r="BC115" s="81" t="e">
        <f t="shared" si="182"/>
        <v>#N/A</v>
      </c>
      <c r="BD115" s="82">
        <f t="shared" si="182"/>
        <v>2</v>
      </c>
      <c r="BE115" s="81">
        <f t="shared" si="182"/>
        <v>2</v>
      </c>
      <c r="BF115" s="83">
        <f t="shared" si="182"/>
        <v>1</v>
      </c>
      <c r="BH115" s="34">
        <f>BH11</f>
        <v>0</v>
      </c>
      <c r="BI115" s="84" t="e">
        <f t="shared" ref="BI115:BO115" si="183">IF(SUM(CM11:CM14)&lt;=0, NA(), SUM(CM11:CM14)/AZ115)</f>
        <v>#N/A</v>
      </c>
      <c r="BJ115" s="85" t="e">
        <f t="shared" si="183"/>
        <v>#N/A</v>
      </c>
      <c r="BK115" s="86">
        <f t="shared" si="183"/>
        <v>22.5</v>
      </c>
      <c r="BL115" s="85" t="e">
        <f t="shared" si="183"/>
        <v>#N/A</v>
      </c>
      <c r="BM115" s="86">
        <f t="shared" si="183"/>
        <v>28.6</v>
      </c>
      <c r="BN115" s="85">
        <f t="shared" si="183"/>
        <v>29.6</v>
      </c>
      <c r="BO115" s="87">
        <f t="shared" si="183"/>
        <v>25.1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0</v>
      </c>
      <c r="CE115" s="81">
        <f t="shared" ref="CE115:CJ115" si="186">SUM(CE11:CE14)</f>
        <v>0</v>
      </c>
      <c r="CF115" s="82">
        <f t="shared" si="186"/>
        <v>0</v>
      </c>
      <c r="CG115" s="81">
        <f t="shared" si="186"/>
        <v>0</v>
      </c>
      <c r="CH115" s="82">
        <f t="shared" si="186"/>
        <v>0</v>
      </c>
      <c r="CI115" s="81">
        <f t="shared" si="186"/>
        <v>1</v>
      </c>
      <c r="CJ115" s="83">
        <f t="shared" si="186"/>
        <v>0</v>
      </c>
      <c r="CK115" s="707">
        <f>IFERROR(AVERAGE(CK11:CK14), "")</f>
        <v>50</v>
      </c>
      <c r="CM115" s="88"/>
      <c r="CN115" s="88"/>
      <c r="CO115" s="88"/>
      <c r="CP115" s="88"/>
      <c r="CQ115" s="88"/>
      <c r="CR115" s="88"/>
      <c r="CS115" s="88"/>
      <c r="CY115" s="84">
        <f>SUM(CY11:CY14)</f>
        <v>0</v>
      </c>
      <c r="CZ115" s="85">
        <f>SUM(CZ11:CZ14)</f>
        <v>0.2</v>
      </c>
      <c r="DA115" s="86">
        <f>SUM(DA11:DA14)</f>
        <v>0.2</v>
      </c>
      <c r="DB115" s="85">
        <f>SUM(DB11:DB14)</f>
        <v>0</v>
      </c>
      <c r="DC115" s="87">
        <f>SUM(DC11:DC14)</f>
        <v>0</v>
      </c>
      <c r="DF115" s="84" t="e">
        <f>(CD115/AZ115)*100</f>
        <v>#N/A</v>
      </c>
      <c r="DG115" s="86" t="e">
        <f t="shared" ref="DG115:DL115" si="187">(CE115/BA115)*100</f>
        <v>#N/A</v>
      </c>
      <c r="DH115" s="86">
        <f t="shared" si="187"/>
        <v>0</v>
      </c>
      <c r="DI115" s="86" t="e">
        <f t="shared" si="187"/>
        <v>#N/A</v>
      </c>
      <c r="DJ115" s="86">
        <f t="shared" si="187"/>
        <v>0</v>
      </c>
      <c r="DK115" s="86">
        <f t="shared" si="187"/>
        <v>50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f t="shared" si="189"/>
        <v>1</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16.666666666666664</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f t="shared" ref="EQ115" si="202">IFERROR(EA115/BE115, "")</f>
        <v>0.5</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v>
      </c>
      <c r="AT116" s="89">
        <f>SUM(AT15:AT18)</f>
        <v>1.4285714285714284</v>
      </c>
      <c r="AU116" s="91">
        <f>SUM(AU15:AU18)</f>
        <v>0.5714285714285714</v>
      </c>
      <c r="AV116" s="89">
        <f>SUM(AV15:AV18)</f>
        <v>0</v>
      </c>
      <c r="AW116" s="92">
        <f>SUM(AW15:AW18)</f>
        <v>0</v>
      </c>
      <c r="AY116" s="34">
        <f>AY15</f>
        <v>4.1666666666666664E-2</v>
      </c>
      <c r="AZ116" s="90">
        <f t="shared" ref="AZ116:BF116" si="204">IF(SUM(AZ15:AZ18)&gt;0, SUM(AZ15:AZ18), NA())</f>
        <v>1</v>
      </c>
      <c r="BA116" s="89" t="e">
        <f t="shared" si="204"/>
        <v>#N/A</v>
      </c>
      <c r="BB116" s="91">
        <f t="shared" si="204"/>
        <v>2</v>
      </c>
      <c r="BC116" s="89" t="e">
        <f t="shared" si="204"/>
        <v>#N/A</v>
      </c>
      <c r="BD116" s="91">
        <f t="shared" si="204"/>
        <v>4</v>
      </c>
      <c r="BE116" s="89">
        <f t="shared" si="204"/>
        <v>6</v>
      </c>
      <c r="BF116" s="92">
        <f t="shared" si="204"/>
        <v>1</v>
      </c>
      <c r="BH116" s="34">
        <f>BH15</f>
        <v>4.1666666666666664E-2</v>
      </c>
      <c r="BI116" s="93">
        <f t="shared" ref="BI116:BO116" si="205">IF(SUM(CM15:CM18)&lt;=0, NA(), SUM(CM15:CM18)/AZ116)</f>
        <v>22.1</v>
      </c>
      <c r="BJ116" s="94" t="e">
        <f t="shared" si="205"/>
        <v>#N/A</v>
      </c>
      <c r="BK116" s="88">
        <f t="shared" si="205"/>
        <v>28.45</v>
      </c>
      <c r="BL116" s="94" t="e">
        <f t="shared" si="205"/>
        <v>#N/A</v>
      </c>
      <c r="BM116" s="88">
        <f t="shared" si="205"/>
        <v>28.8</v>
      </c>
      <c r="BN116" s="94">
        <f t="shared" si="205"/>
        <v>27.3</v>
      </c>
      <c r="BO116" s="95">
        <f t="shared" si="205"/>
        <v>31.2</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0</v>
      </c>
      <c r="CE116" s="89">
        <f t="shared" ref="CE116:CJ116" si="207">SUM(CE15:CE18)</f>
        <v>0</v>
      </c>
      <c r="CF116" s="91">
        <f t="shared" si="207"/>
        <v>1</v>
      </c>
      <c r="CG116" s="89">
        <f t="shared" si="207"/>
        <v>0</v>
      </c>
      <c r="CH116" s="91">
        <f t="shared" si="207"/>
        <v>1</v>
      </c>
      <c r="CI116" s="89">
        <f t="shared" si="207"/>
        <v>2</v>
      </c>
      <c r="CJ116" s="92">
        <f t="shared" si="207"/>
        <v>1</v>
      </c>
      <c r="CK116" s="707">
        <f>IFERROR(AVERAGE(CK15:CK18), "")</f>
        <v>36.25</v>
      </c>
      <c r="CM116" s="88"/>
      <c r="CN116" s="88"/>
      <c r="CO116" s="88"/>
      <c r="CP116" s="88"/>
      <c r="CQ116" s="88"/>
      <c r="CR116" s="88"/>
      <c r="CS116" s="88"/>
      <c r="CY116" s="93">
        <f>SUM(CY15:CY18)</f>
        <v>0</v>
      </c>
      <c r="CZ116" s="94">
        <f>SUM(CZ15:CZ18)</f>
        <v>0.60000000000000009</v>
      </c>
      <c r="DA116" s="88">
        <f>SUM(DA15:DA18)</f>
        <v>0.2</v>
      </c>
      <c r="DB116" s="94">
        <f>SUM(DB15:DB18)</f>
        <v>0</v>
      </c>
      <c r="DC116" s="95">
        <f>SUM(DC15:DC18)</f>
        <v>0</v>
      </c>
      <c r="DF116" s="93">
        <f t="shared" ref="DF116:DF138" si="208">(CD116/AZ116)*100</f>
        <v>0</v>
      </c>
      <c r="DG116" s="88" t="e">
        <f t="shared" ref="DG116:DG138" si="209">(CE116/BA116)*100</f>
        <v>#N/A</v>
      </c>
      <c r="DH116" s="88">
        <f t="shared" ref="DH116:DH138" si="210">(CF116/BB116)*100</f>
        <v>50</v>
      </c>
      <c r="DI116" s="88" t="e">
        <f t="shared" ref="DI116:DI138" si="211">(CG116/BC116)*100</f>
        <v>#N/A</v>
      </c>
      <c r="DJ116" s="88">
        <f t="shared" ref="DJ116:DJ138" si="212">(CH116/BD116)*100</f>
        <v>25</v>
      </c>
      <c r="DK116" s="88">
        <f t="shared" ref="DK116:DK138" si="213">(CI116/BE116)*100</f>
        <v>33.333333333333329</v>
      </c>
      <c r="DL116" s="95">
        <f t="shared" ref="DL116:DL138" si="214">(CJ116/BF116)*100</f>
        <v>100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f t="shared" si="216"/>
        <v>1</v>
      </c>
      <c r="EA116" s="89">
        <f t="shared" si="216"/>
        <v>2</v>
      </c>
      <c r="EB116" s="92">
        <f t="shared" si="216"/>
        <v>1</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35.714285714285715</v>
      </c>
      <c r="EL116" s="714" t="str">
        <f t="shared" ref="EL116:EL138" si="218">IFERROR(DV116/AZ116, "")</f>
        <v/>
      </c>
      <c r="EM116" s="715" t="str">
        <f t="shared" ref="EM116:EM138" si="219">IFERROR(DW116/BA116, "")</f>
        <v/>
      </c>
      <c r="EN116" s="715">
        <f t="shared" ref="EN116:EN138" si="220">IFERROR(DX116/BB116, "")</f>
        <v>0.5</v>
      </c>
      <c r="EO116" s="715" t="str">
        <f t="shared" ref="EO116:EO138" si="221">IFERROR(DY116/BC116, "")</f>
        <v/>
      </c>
      <c r="EP116" s="715">
        <f t="shared" ref="EP116:EP138" si="222">IFERROR(DZ116/BD116, "")</f>
        <v>0.25</v>
      </c>
      <c r="EQ116" s="715">
        <f t="shared" ref="EQ116:EQ138" si="223">IFERROR(EA116/BE116, "")</f>
        <v>0.33333333333333331</v>
      </c>
      <c r="ER116" s="716">
        <f t="shared" ref="ER116:ER138" si="224">IFERROR(EB116/BF116, "")</f>
        <v>1</v>
      </c>
      <c r="ES116" s="721" t="str">
        <f t="shared" ref="ES116:ES138" si="225">IF(SUMIF(DN116:DT116, "&gt; 0") &lt;&gt; 0, (SUMIF(DN116:DT116, "&gt;0") / SUMIF(AZ116:BF116, "&gt;0"))*100, "")</f>
        <v/>
      </c>
    </row>
    <row r="117" spans="1:149" ht="15" x14ac:dyDescent="0.25">
      <c r="A117" s="517">
        <f>A10+1</f>
        <v>45973</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0</v>
      </c>
      <c r="AU117" s="91">
        <f>SUM(AU19:AU22)</f>
        <v>0.2857142857142857</v>
      </c>
      <c r="AV117" s="89">
        <f>SUM(AV19:AV22)</f>
        <v>0</v>
      </c>
      <c r="AW117" s="92">
        <f>SUM(AW19:AW22)</f>
        <v>0</v>
      </c>
      <c r="AY117" s="34">
        <f>AY19</f>
        <v>8.3333333333333329E-2</v>
      </c>
      <c r="AZ117" s="90" t="e">
        <f t="shared" ref="AZ117:BF117" si="226">IF(SUM(AZ19:AZ22)&gt;0, SUM(AZ19:AZ22), NA())</f>
        <v>#N/A</v>
      </c>
      <c r="BA117" s="89">
        <f t="shared" si="226"/>
        <v>1</v>
      </c>
      <c r="BB117" s="91" t="e">
        <f t="shared" si="226"/>
        <v>#N/A</v>
      </c>
      <c r="BC117" s="89" t="e">
        <f t="shared" si="226"/>
        <v>#N/A</v>
      </c>
      <c r="BD117" s="91" t="e">
        <f t="shared" si="226"/>
        <v>#N/A</v>
      </c>
      <c r="BE117" s="89" t="e">
        <f t="shared" si="226"/>
        <v>#N/A</v>
      </c>
      <c r="BF117" s="92">
        <f t="shared" si="226"/>
        <v>1</v>
      </c>
      <c r="BH117" s="34">
        <f>BH19</f>
        <v>8.3333333333333329E-2</v>
      </c>
      <c r="BI117" s="93" t="e">
        <f t="shared" ref="BI117:BO117" si="227">IF(SUM(CM19:CM22)&lt;=0, NA(), SUM(CM19:CM22)/AZ117)</f>
        <v>#N/A</v>
      </c>
      <c r="BJ117" s="94">
        <f t="shared" si="227"/>
        <v>34.799999999999997</v>
      </c>
      <c r="BK117" s="88" t="e">
        <f t="shared" si="227"/>
        <v>#N/A</v>
      </c>
      <c r="BL117" s="94" t="e">
        <f t="shared" si="227"/>
        <v>#N/A</v>
      </c>
      <c r="BM117" s="88" t="e">
        <f t="shared" si="227"/>
        <v>#N/A</v>
      </c>
      <c r="BN117" s="94" t="e">
        <f t="shared" si="227"/>
        <v>#N/A</v>
      </c>
      <c r="BO117" s="95">
        <f t="shared" si="227"/>
        <v>31.4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0</v>
      </c>
      <c r="CE117" s="89">
        <f t="shared" ref="CE117:CJ117" si="230">SUM(CE19:CE22)</f>
        <v>1</v>
      </c>
      <c r="CF117" s="91">
        <f t="shared" si="230"/>
        <v>0</v>
      </c>
      <c r="CG117" s="89">
        <f t="shared" si="230"/>
        <v>0</v>
      </c>
      <c r="CH117" s="91">
        <f t="shared" si="230"/>
        <v>0</v>
      </c>
      <c r="CI117" s="89">
        <f t="shared" si="230"/>
        <v>0</v>
      </c>
      <c r="CJ117" s="92">
        <f t="shared" si="230"/>
        <v>1</v>
      </c>
      <c r="CK117" s="707">
        <f>IFERROR(AVERAGE(CK19:CK22), "")</f>
        <v>100</v>
      </c>
      <c r="CM117" s="88"/>
      <c r="CN117" s="88"/>
      <c r="CO117" s="88"/>
      <c r="CP117" s="88"/>
      <c r="CQ117" s="88"/>
      <c r="CR117" s="88"/>
      <c r="CS117" s="88"/>
      <c r="CY117" s="93">
        <f>SUM(CY19:CY22)</f>
        <v>0</v>
      </c>
      <c r="CZ117" s="94">
        <f>SUM(CZ19:CZ22)</f>
        <v>0</v>
      </c>
      <c r="DA117" s="88">
        <f>SUM(DA19:DA22)</f>
        <v>0.4</v>
      </c>
      <c r="DB117" s="94">
        <f>SUM(DB19:DB22)</f>
        <v>0</v>
      </c>
      <c r="DC117" s="95">
        <f>SUM(DC19:DC22)</f>
        <v>0</v>
      </c>
      <c r="DF117" s="93" t="e">
        <f t="shared" si="208"/>
        <v>#N/A</v>
      </c>
      <c r="DG117" s="88">
        <f t="shared" si="209"/>
        <v>100</v>
      </c>
      <c r="DH117" s="88" t="e">
        <f t="shared" si="210"/>
        <v>#N/A</v>
      </c>
      <c r="DI117" s="88" t="e">
        <f t="shared" si="211"/>
        <v>#N/A</v>
      </c>
      <c r="DJ117" s="88" t="e">
        <f t="shared" si="212"/>
        <v>#N/A</v>
      </c>
      <c r="DK117" s="88" t="e">
        <f t="shared" si="213"/>
        <v>#N/A</v>
      </c>
      <c r="DL117" s="95">
        <f t="shared" si="214"/>
        <v>100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t="e">
        <f t="shared" si="232"/>
        <v>#N/A</v>
      </c>
      <c r="EA117" s="89" t="e">
        <f t="shared" si="232"/>
        <v>#N/A</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100</v>
      </c>
      <c r="EL117" s="714" t="str">
        <f t="shared" si="218"/>
        <v/>
      </c>
      <c r="EM117" s="715">
        <f t="shared" si="219"/>
        <v>1</v>
      </c>
      <c r="EN117" s="715" t="str">
        <f t="shared" si="220"/>
        <v/>
      </c>
      <c r="EO117" s="715" t="str">
        <f t="shared" si="221"/>
        <v/>
      </c>
      <c r="EP117" s="715" t="str">
        <f t="shared" si="222"/>
        <v/>
      </c>
      <c r="EQ117" s="715" t="str">
        <f t="shared" si="223"/>
        <v/>
      </c>
      <c r="ER117" s="716">
        <f t="shared" si="224"/>
        <v>1</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0.42857142857142855</v>
      </c>
      <c r="AU118" s="91">
        <f>SUM(AU23:AU26)</f>
        <v>0.14285714285714285</v>
      </c>
      <c r="AV118" s="89">
        <f>SUM(AV23:AV26)</f>
        <v>0</v>
      </c>
      <c r="AW118" s="92">
        <f>SUM(AW23:AW26)</f>
        <v>0</v>
      </c>
      <c r="AY118" s="34">
        <f>AY23</f>
        <v>0.125</v>
      </c>
      <c r="AZ118" s="90" t="e">
        <f t="shared" ref="AZ118:BF118" si="233">IF(SUM(AZ23:AZ26)&gt;0, SUM(AZ23:AZ26), NA())</f>
        <v>#N/A</v>
      </c>
      <c r="BA118" s="89">
        <f t="shared" si="233"/>
        <v>1</v>
      </c>
      <c r="BB118" s="91">
        <f t="shared" si="233"/>
        <v>1</v>
      </c>
      <c r="BC118" s="89">
        <f t="shared" si="233"/>
        <v>1</v>
      </c>
      <c r="BD118" s="91" t="e">
        <f t="shared" si="233"/>
        <v>#N/A</v>
      </c>
      <c r="BE118" s="89">
        <f t="shared" si="233"/>
        <v>1</v>
      </c>
      <c r="BF118" s="92" t="e">
        <f t="shared" si="233"/>
        <v>#N/A</v>
      </c>
      <c r="BH118" s="34">
        <f>BH23</f>
        <v>0.125</v>
      </c>
      <c r="BI118" s="93" t="e">
        <f t="shared" ref="BI118:BO118" si="234">IF(SUM(CM23:CM26)&lt;=0, NA(), SUM(CM23:CM26)/AZ118)</f>
        <v>#N/A</v>
      </c>
      <c r="BJ118" s="94">
        <f t="shared" si="234"/>
        <v>32.5</v>
      </c>
      <c r="BK118" s="88">
        <f t="shared" si="234"/>
        <v>36.299999999999997</v>
      </c>
      <c r="BL118" s="94">
        <f t="shared" si="234"/>
        <v>26.9</v>
      </c>
      <c r="BM118" s="88" t="e">
        <f t="shared" si="234"/>
        <v>#N/A</v>
      </c>
      <c r="BN118" s="94">
        <f t="shared" si="234"/>
        <v>27</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0</v>
      </c>
      <c r="CE118" s="89">
        <f t="shared" ref="CE118:CJ118" si="236">SUM(CE23:CE26)</f>
        <v>1</v>
      </c>
      <c r="CF118" s="91">
        <f t="shared" si="236"/>
        <v>1</v>
      </c>
      <c r="CG118" s="89">
        <f t="shared" si="236"/>
        <v>0</v>
      </c>
      <c r="CH118" s="91">
        <f t="shared" si="236"/>
        <v>0</v>
      </c>
      <c r="CI118" s="89">
        <f t="shared" si="236"/>
        <v>0</v>
      </c>
      <c r="CJ118" s="92">
        <f t="shared" si="236"/>
        <v>0</v>
      </c>
      <c r="CK118" s="707">
        <f>IFERROR(AVERAGE(CK23:CK26), "")</f>
        <v>50</v>
      </c>
      <c r="CM118" s="88"/>
      <c r="CN118" s="88"/>
      <c r="CO118" s="88"/>
      <c r="CP118" s="88"/>
      <c r="CQ118" s="88"/>
      <c r="CR118" s="88"/>
      <c r="CS118" s="88"/>
      <c r="CY118" s="93">
        <f>SUM(CY23:CY26)</f>
        <v>0</v>
      </c>
      <c r="CZ118" s="94">
        <f>SUM(CZ23:CZ26)</f>
        <v>0.60000000000000009</v>
      </c>
      <c r="DA118" s="88">
        <f>SUM(DA23:DA26)</f>
        <v>0</v>
      </c>
      <c r="DB118" s="94">
        <f>SUM(DB23:DB26)</f>
        <v>0</v>
      </c>
      <c r="DC118" s="95">
        <f>SUM(DC23:DC26)</f>
        <v>0</v>
      </c>
      <c r="DF118" s="93" t="e">
        <f t="shared" si="208"/>
        <v>#N/A</v>
      </c>
      <c r="DG118" s="88">
        <f t="shared" si="209"/>
        <v>100</v>
      </c>
      <c r="DH118" s="88">
        <f t="shared" si="210"/>
        <v>100</v>
      </c>
      <c r="DI118" s="88">
        <f t="shared" si="211"/>
        <v>0</v>
      </c>
      <c r="DJ118" s="88" t="e">
        <f t="shared" si="212"/>
        <v>#N/A</v>
      </c>
      <c r="DK118" s="88">
        <f t="shared" si="213"/>
        <v>0</v>
      </c>
      <c r="DL118" s="95" t="e">
        <f t="shared" si="214"/>
        <v>#N/A</v>
      </c>
      <c r="DN118" s="90" t="e">
        <f t="shared" ref="DN118:DT118" si="237">IF(SUM(DN23:DN26)&gt;0, SUM(DN23:DN26), NA())</f>
        <v>#N/A</v>
      </c>
      <c r="DO118" s="89" t="e">
        <f t="shared" si="237"/>
        <v>#N/A</v>
      </c>
      <c r="DP118" s="91">
        <f t="shared" si="237"/>
        <v>1</v>
      </c>
      <c r="DQ118" s="89" t="e">
        <f t="shared" si="237"/>
        <v>#N/A</v>
      </c>
      <c r="DR118" s="91" t="e">
        <f t="shared" si="237"/>
        <v>#N/A</v>
      </c>
      <c r="DS118" s="89" t="e">
        <f t="shared" si="237"/>
        <v>#N/A</v>
      </c>
      <c r="DT118" s="92" t="e">
        <f t="shared" si="237"/>
        <v>#N/A</v>
      </c>
      <c r="DV118" s="90" t="e">
        <f t="shared" ref="DV118:EB118" si="238">IF(SUM(DV23:DV26)&gt;0, SUM(DV23:DV26), NA())</f>
        <v>#N/A</v>
      </c>
      <c r="DW118" s="89">
        <f t="shared" si="238"/>
        <v>1</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f t="shared" si="192"/>
        <v>1</v>
      </c>
      <c r="EG118" s="715" t="str">
        <f t="shared" si="193"/>
        <v/>
      </c>
      <c r="EH118" s="715" t="str">
        <f t="shared" si="194"/>
        <v/>
      </c>
      <c r="EI118" s="715" t="str">
        <f t="shared" si="195"/>
        <v/>
      </c>
      <c r="EJ118" s="716" t="str">
        <f t="shared" si="196"/>
        <v/>
      </c>
      <c r="EK118" s="721">
        <f t="shared" si="217"/>
        <v>25</v>
      </c>
      <c r="EL118" s="714" t="str">
        <f t="shared" si="218"/>
        <v/>
      </c>
      <c r="EM118" s="715">
        <f t="shared" si="219"/>
        <v>1</v>
      </c>
      <c r="EN118" s="715" t="str">
        <f t="shared" si="220"/>
        <v/>
      </c>
      <c r="EO118" s="715" t="str">
        <f t="shared" si="221"/>
        <v/>
      </c>
      <c r="EP118" s="715" t="str">
        <f t="shared" si="222"/>
        <v/>
      </c>
      <c r="EQ118" s="715" t="str">
        <f t="shared" si="223"/>
        <v/>
      </c>
      <c r="ER118" s="716" t="str">
        <f t="shared" si="224"/>
        <v/>
      </c>
      <c r="ES118" s="721">
        <f t="shared" si="225"/>
        <v>25</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v>
      </c>
      <c r="AT119" s="89">
        <f>SUM(AT27:AT30)</f>
        <v>0</v>
      </c>
      <c r="AU119" s="91">
        <f>SUM(AU27:AU30)</f>
        <v>0.14285714285714285</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f t="shared" si="239"/>
        <v>1</v>
      </c>
      <c r="BD119" s="91" t="e">
        <f t="shared" si="239"/>
        <v>#N/A</v>
      </c>
      <c r="BE119" s="89" t="e">
        <f t="shared" si="239"/>
        <v>#N/A</v>
      </c>
      <c r="BF119" s="92" t="e">
        <f t="shared" si="239"/>
        <v>#N/A</v>
      </c>
      <c r="BH119" s="34">
        <f>BH27</f>
        <v>0.16666666666666663</v>
      </c>
      <c r="BI119" s="93" t="e">
        <f t="shared" ref="BI119:BO119" si="240">IF(SUM(CM27:CM30)&lt;=0, NA(), SUM(CM27:CM30)/AZ119)</f>
        <v>#N/A</v>
      </c>
      <c r="BJ119" s="94" t="e">
        <f t="shared" si="240"/>
        <v>#N/A</v>
      </c>
      <c r="BK119" s="88" t="e">
        <f t="shared" si="240"/>
        <v>#N/A</v>
      </c>
      <c r="BL119" s="94">
        <f t="shared" si="240"/>
        <v>35.1</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0</v>
      </c>
      <c r="CE119" s="89">
        <f t="shared" ref="CE119:CJ119" si="242">SUM(CE27:CE30)</f>
        <v>0</v>
      </c>
      <c r="CF119" s="91">
        <f t="shared" si="242"/>
        <v>0</v>
      </c>
      <c r="CG119" s="89">
        <f t="shared" si="242"/>
        <v>1</v>
      </c>
      <c r="CH119" s="91">
        <f t="shared" si="242"/>
        <v>0</v>
      </c>
      <c r="CI119" s="89">
        <f t="shared" si="242"/>
        <v>0</v>
      </c>
      <c r="CJ119" s="92">
        <f t="shared" si="242"/>
        <v>0</v>
      </c>
      <c r="CK119" s="707">
        <f>IFERROR(AVERAGE(CK27:CK30), "")</f>
        <v>100</v>
      </c>
      <c r="CM119" s="88"/>
      <c r="CN119" s="88"/>
      <c r="CO119" s="88"/>
      <c r="CP119" s="88"/>
      <c r="CQ119" s="88"/>
      <c r="CR119" s="88"/>
      <c r="CS119" s="88"/>
      <c r="CY119" s="93">
        <f>SUM(CY27:CY30)</f>
        <v>0</v>
      </c>
      <c r="CZ119" s="94">
        <f>SUM(CZ27:CZ30)</f>
        <v>0</v>
      </c>
      <c r="DA119" s="88">
        <f>SUM(DA27:DA30)</f>
        <v>0.2</v>
      </c>
      <c r="DB119" s="94">
        <f>SUM(DB27:DB30)</f>
        <v>0</v>
      </c>
      <c r="DC119" s="95">
        <f>SUM(DC27:DC30)</f>
        <v>0</v>
      </c>
      <c r="DF119" s="93" t="e">
        <f t="shared" si="208"/>
        <v>#N/A</v>
      </c>
      <c r="DG119" s="88" t="e">
        <f t="shared" si="209"/>
        <v>#N/A</v>
      </c>
      <c r="DH119" s="88" t="e">
        <f t="shared" si="210"/>
        <v>#N/A</v>
      </c>
      <c r="DI119" s="88">
        <f t="shared" si="211"/>
        <v>100</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f t="shared" si="243"/>
        <v>1</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f t="shared" si="193"/>
        <v>1</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f t="shared" si="225"/>
        <v>100</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0</v>
      </c>
      <c r="AR120" s="34">
        <f>AR31</f>
        <v>0.20833333333333326</v>
      </c>
      <c r="AS120" s="90">
        <f>SUM(AS31:AS34)</f>
        <v>1</v>
      </c>
      <c r="AT120" s="89">
        <f>SUM(AT31:AT34)</f>
        <v>0.42857142857142855</v>
      </c>
      <c r="AU120" s="91">
        <f>SUM(AU31:AU34)</f>
        <v>0</v>
      </c>
      <c r="AV120" s="89">
        <f>SUM(AV31:AV34)</f>
        <v>0</v>
      </c>
      <c r="AW120" s="92">
        <f>SUM(AW31:AW34)</f>
        <v>0</v>
      </c>
      <c r="AY120" s="34">
        <f>AY31</f>
        <v>0.20833333333333326</v>
      </c>
      <c r="AZ120" s="90">
        <f t="shared" ref="AZ120:BF120" si="245">IF(SUM(AZ31:AZ34)&gt;0, SUM(AZ31:AZ34), NA())</f>
        <v>2</v>
      </c>
      <c r="BA120" s="89">
        <f t="shared" si="245"/>
        <v>2</v>
      </c>
      <c r="BB120" s="91">
        <f t="shared" si="245"/>
        <v>3</v>
      </c>
      <c r="BC120" s="89" t="e">
        <f t="shared" si="245"/>
        <v>#N/A</v>
      </c>
      <c r="BD120" s="91">
        <f t="shared" si="245"/>
        <v>1</v>
      </c>
      <c r="BE120" s="89">
        <f t="shared" si="245"/>
        <v>1</v>
      </c>
      <c r="BF120" s="92">
        <f t="shared" si="245"/>
        <v>1</v>
      </c>
      <c r="BH120" s="34">
        <f>BH31</f>
        <v>0.20833333333333326</v>
      </c>
      <c r="BI120" s="93">
        <f t="shared" ref="BI120:BO120" si="246">IF(SUM(CM31:CM34)&lt;=0, NA(), SUM(CM31:CM34)/AZ120)</f>
        <v>17.5</v>
      </c>
      <c r="BJ120" s="94">
        <f t="shared" si="246"/>
        <v>18.25</v>
      </c>
      <c r="BK120" s="88">
        <f t="shared" si="246"/>
        <v>20.033333333333335</v>
      </c>
      <c r="BL120" s="94" t="e">
        <f t="shared" si="246"/>
        <v>#N/A</v>
      </c>
      <c r="BM120" s="88">
        <f t="shared" si="246"/>
        <v>30.9</v>
      </c>
      <c r="BN120" s="94">
        <f t="shared" si="246"/>
        <v>25.8</v>
      </c>
      <c r="BO120" s="95">
        <f t="shared" si="246"/>
        <v>9.6999999999999993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0</v>
      </c>
      <c r="CE120" s="89">
        <f t="shared" ref="CE120:CJ120" si="248">SUM(CE31:CE34)</f>
        <v>0</v>
      </c>
      <c r="CF120" s="91">
        <f t="shared" si="248"/>
        <v>1</v>
      </c>
      <c r="CG120" s="89">
        <f t="shared" si="248"/>
        <v>0</v>
      </c>
      <c r="CH120" s="91">
        <f t="shared" si="248"/>
        <v>1</v>
      </c>
      <c r="CI120" s="89">
        <f t="shared" si="248"/>
        <v>0</v>
      </c>
      <c r="CJ120" s="92">
        <f t="shared" si="248"/>
        <v>0</v>
      </c>
      <c r="CK120" s="707">
        <f>IFERROR(AVERAGE(CK31:CK34), "")</f>
        <v>22.222222222222218</v>
      </c>
      <c r="CM120" s="88"/>
      <c r="CN120" s="88"/>
      <c r="CO120" s="88"/>
      <c r="CP120" s="88"/>
      <c r="CQ120" s="88"/>
      <c r="CR120" s="88"/>
      <c r="CS120" s="88"/>
      <c r="CY120" s="93">
        <f>SUM(CY31:CY34)</f>
        <v>1.4</v>
      </c>
      <c r="CZ120" s="94">
        <f>SUM(CZ31:CZ34)</f>
        <v>0.2</v>
      </c>
      <c r="DA120" s="88">
        <f>SUM(DA31:DA34)</f>
        <v>0</v>
      </c>
      <c r="DB120" s="94">
        <f>SUM(DB31:DB34)</f>
        <v>0</v>
      </c>
      <c r="DC120" s="95">
        <f>SUM(DC31:DC34)</f>
        <v>0</v>
      </c>
      <c r="DF120" s="93">
        <f t="shared" si="208"/>
        <v>0</v>
      </c>
      <c r="DG120" s="88">
        <f t="shared" si="209"/>
        <v>0</v>
      </c>
      <c r="DH120" s="88">
        <f t="shared" si="210"/>
        <v>33.333333333333329</v>
      </c>
      <c r="DI120" s="88" t="e">
        <f t="shared" si="211"/>
        <v>#N/A</v>
      </c>
      <c r="DJ120" s="88">
        <f t="shared" si="212"/>
        <v>100</v>
      </c>
      <c r="DK120" s="88">
        <f t="shared" si="213"/>
        <v>0</v>
      </c>
      <c r="DL120" s="95">
        <f t="shared" si="214"/>
        <v>0</v>
      </c>
      <c r="DN120" s="90" t="e">
        <f t="shared" ref="DN120:DT120" si="249">IF(SUM(DN31:DN34)&gt;0, SUM(DN31:DN34), NA())</f>
        <v>#N/A</v>
      </c>
      <c r="DO120" s="89" t="e">
        <f t="shared" si="249"/>
        <v>#N/A</v>
      </c>
      <c r="DP120" s="91">
        <f t="shared" si="249"/>
        <v>1</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f t="shared" si="250"/>
        <v>1</v>
      </c>
      <c r="EA120" s="89" t="e">
        <f t="shared" si="250"/>
        <v>#N/A</v>
      </c>
      <c r="EB120" s="92" t="e">
        <f t="shared" si="250"/>
        <v>#N/A</v>
      </c>
      <c r="ED120" s="714" t="str">
        <f t="shared" si="190"/>
        <v/>
      </c>
      <c r="EE120" s="715" t="str">
        <f t="shared" si="191"/>
        <v/>
      </c>
      <c r="EF120" s="715">
        <f t="shared" si="192"/>
        <v>0.33333333333333331</v>
      </c>
      <c r="EG120" s="715" t="str">
        <f t="shared" si="193"/>
        <v/>
      </c>
      <c r="EH120" s="715" t="str">
        <f t="shared" si="194"/>
        <v/>
      </c>
      <c r="EI120" s="715" t="str">
        <f t="shared" si="195"/>
        <v/>
      </c>
      <c r="EJ120" s="716" t="str">
        <f t="shared" si="196"/>
        <v/>
      </c>
      <c r="EK120" s="721">
        <f t="shared" si="217"/>
        <v>10</v>
      </c>
      <c r="EL120" s="714" t="str">
        <f t="shared" si="218"/>
        <v/>
      </c>
      <c r="EM120" s="715" t="str">
        <f t="shared" si="219"/>
        <v/>
      </c>
      <c r="EN120" s="715" t="str">
        <f t="shared" si="220"/>
        <v/>
      </c>
      <c r="EO120" s="715" t="str">
        <f t="shared" si="221"/>
        <v/>
      </c>
      <c r="EP120" s="715">
        <f t="shared" si="222"/>
        <v>1</v>
      </c>
      <c r="EQ120" s="715" t="str">
        <f t="shared" si="223"/>
        <v/>
      </c>
      <c r="ER120" s="716" t="str">
        <f t="shared" si="224"/>
        <v/>
      </c>
      <c r="ES120" s="721">
        <f t="shared" si="225"/>
        <v>10</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v>
      </c>
      <c r="AR121" s="34">
        <f>AR35</f>
        <v>0.24999999999999989</v>
      </c>
      <c r="AS121" s="90">
        <f>SUM(AS35:AS38)</f>
        <v>0</v>
      </c>
      <c r="AT121" s="89">
        <f>SUM(AT35:AT38)</f>
        <v>1.7142857142857144</v>
      </c>
      <c r="AU121" s="91">
        <f>SUM(AU35:AU38)</f>
        <v>0.14285714285714285</v>
      </c>
      <c r="AV121" s="89">
        <f>SUM(AV35:AV38)</f>
        <v>0</v>
      </c>
      <c r="AW121" s="92">
        <f>SUM(AW35:AW38)</f>
        <v>0</v>
      </c>
      <c r="AY121" s="34">
        <f>AY35</f>
        <v>0.24999999999999989</v>
      </c>
      <c r="AZ121" s="90">
        <f t="shared" ref="AZ121:BF121" si="251">IF(SUM(AZ35:AZ38)&gt;0, SUM(AZ35:AZ38), NA())</f>
        <v>3</v>
      </c>
      <c r="BA121" s="89">
        <f t="shared" si="251"/>
        <v>3</v>
      </c>
      <c r="BB121" s="91">
        <f t="shared" si="251"/>
        <v>2</v>
      </c>
      <c r="BC121" s="89">
        <f t="shared" si="251"/>
        <v>2</v>
      </c>
      <c r="BD121" s="91" t="e">
        <f t="shared" si="251"/>
        <v>#N/A</v>
      </c>
      <c r="BE121" s="89">
        <f t="shared" si="251"/>
        <v>1</v>
      </c>
      <c r="BF121" s="92">
        <f t="shared" si="251"/>
        <v>2</v>
      </c>
      <c r="BH121" s="34">
        <f>BH35</f>
        <v>0.24999999999999989</v>
      </c>
      <c r="BI121" s="93">
        <f t="shared" ref="BI121:BO121" si="252">IF(SUM(CM35:CM38)&lt;=0, NA(), SUM(CM35:CM38)/AZ121)</f>
        <v>19.833333333333332</v>
      </c>
      <c r="BJ121" s="94">
        <f t="shared" si="252"/>
        <v>24.933333333333337</v>
      </c>
      <c r="BK121" s="88">
        <f t="shared" si="252"/>
        <v>23.549999999999997</v>
      </c>
      <c r="BL121" s="94">
        <f t="shared" si="252"/>
        <v>24.4</v>
      </c>
      <c r="BM121" s="88" t="e">
        <f t="shared" si="252"/>
        <v>#N/A</v>
      </c>
      <c r="BN121" s="94">
        <f t="shared" si="252"/>
        <v>26.5</v>
      </c>
      <c r="BO121" s="95">
        <f t="shared" si="252"/>
        <v>24.8</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30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2.2000000000000002</v>
      </c>
      <c r="DA121" s="88">
        <f>SUM(DA35:DA38)</f>
        <v>0.2</v>
      </c>
      <c r="DB121" s="94">
        <f>SUM(DB35:DB38)</f>
        <v>0</v>
      </c>
      <c r="DC121" s="95">
        <f>SUM(DC35:DC38)</f>
        <v>0</v>
      </c>
      <c r="DF121" s="93">
        <f t="shared" si="208"/>
        <v>0</v>
      </c>
      <c r="DG121" s="88">
        <f t="shared" si="209"/>
        <v>0</v>
      </c>
      <c r="DH121" s="88">
        <f t="shared" si="210"/>
        <v>0</v>
      </c>
      <c r="DI121" s="88">
        <f t="shared" si="211"/>
        <v>0</v>
      </c>
      <c r="DJ121" s="88" t="e">
        <f t="shared" si="212"/>
        <v>#N/A</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11</v>
      </c>
      <c r="AR122" s="34">
        <f>AR39</f>
        <v>0.29166666666666663</v>
      </c>
      <c r="AS122" s="96">
        <f>SUM(AS39:AS42)</f>
        <v>0.14285714285714285</v>
      </c>
      <c r="AT122" s="79">
        <f>SUM(AT39:AT42)</f>
        <v>7.7142857142857153</v>
      </c>
      <c r="AU122" s="97">
        <f>SUM(AU39:AU42)</f>
        <v>1.8571428571428572</v>
      </c>
      <c r="AV122" s="79">
        <f>SUM(AV39:AV42)</f>
        <v>0.2857142857142857</v>
      </c>
      <c r="AW122" s="98">
        <f>SUM(AW39:AW42)</f>
        <v>0</v>
      </c>
      <c r="AY122" s="34">
        <f>AY39</f>
        <v>0.29166666666666663</v>
      </c>
      <c r="AZ122" s="96">
        <f t="shared" ref="AZ122:BF122" si="257">IF(SUM(AZ39:AZ42)&gt;0, SUM(AZ39:AZ42), NA())</f>
        <v>9</v>
      </c>
      <c r="BA122" s="79">
        <f t="shared" si="257"/>
        <v>19</v>
      </c>
      <c r="BB122" s="97">
        <f t="shared" si="257"/>
        <v>18</v>
      </c>
      <c r="BC122" s="79">
        <f t="shared" si="257"/>
        <v>8</v>
      </c>
      <c r="BD122" s="97">
        <f t="shared" si="257"/>
        <v>6</v>
      </c>
      <c r="BE122" s="79">
        <f t="shared" si="257"/>
        <v>3</v>
      </c>
      <c r="BF122" s="98">
        <f t="shared" si="257"/>
        <v>7</v>
      </c>
      <c r="BH122" s="34">
        <f>BH39</f>
        <v>0.29166666666666663</v>
      </c>
      <c r="BI122" s="99">
        <f t="shared" ref="BI122:BO122" si="258">IF(SUM(CM39:CM42)&lt;=0, NA(), SUM(CM39:CM42)/AZ122)</f>
        <v>25.544444444444444</v>
      </c>
      <c r="BJ122" s="100">
        <f t="shared" si="258"/>
        <v>20.973684210526315</v>
      </c>
      <c r="BK122" s="101">
        <f t="shared" si="258"/>
        <v>25.794444444444444</v>
      </c>
      <c r="BL122" s="100">
        <f t="shared" si="258"/>
        <v>25.412499999999998</v>
      </c>
      <c r="BM122" s="101">
        <f t="shared" si="258"/>
        <v>25.766666666666669</v>
      </c>
      <c r="BN122" s="100">
        <f t="shared" si="258"/>
        <v>24.966666666666669</v>
      </c>
      <c r="BO122" s="102">
        <f t="shared" si="258"/>
        <v>25.7</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30</v>
      </c>
      <c r="CD122" s="96">
        <f>SUM(CD39:CD42)</f>
        <v>1</v>
      </c>
      <c r="CE122" s="79">
        <f t="shared" ref="CE122:CJ122" si="260">SUM(CE39:CE42)</f>
        <v>1</v>
      </c>
      <c r="CF122" s="97">
        <f t="shared" si="260"/>
        <v>3</v>
      </c>
      <c r="CG122" s="79">
        <f t="shared" si="260"/>
        <v>2</v>
      </c>
      <c r="CH122" s="97">
        <f t="shared" si="260"/>
        <v>1</v>
      </c>
      <c r="CI122" s="79">
        <f t="shared" si="260"/>
        <v>1</v>
      </c>
      <c r="CJ122" s="98">
        <f t="shared" si="260"/>
        <v>0</v>
      </c>
      <c r="CK122" s="707">
        <f>IFERROR(AVERAGE(CK39:CK42), "")</f>
        <v>10.575396825396826</v>
      </c>
      <c r="CM122" s="88"/>
      <c r="CN122" s="88"/>
      <c r="CO122" s="88"/>
      <c r="CP122" s="88"/>
      <c r="CQ122" s="88"/>
      <c r="CR122" s="88"/>
      <c r="CS122" s="88"/>
      <c r="CY122" s="99">
        <f>SUM(CY39:CY42)</f>
        <v>0.2</v>
      </c>
      <c r="CZ122" s="100">
        <f>SUM(CZ39:CZ42)</f>
        <v>9</v>
      </c>
      <c r="DA122" s="101">
        <f>SUM(DA39:DA42)</f>
        <v>2.6</v>
      </c>
      <c r="DB122" s="100">
        <f>SUM(DB39:DB42)</f>
        <v>0.4</v>
      </c>
      <c r="DC122" s="102">
        <f>SUM(DC39:DC42)</f>
        <v>0</v>
      </c>
      <c r="DF122" s="93">
        <f t="shared" si="208"/>
        <v>11.111111111111111</v>
      </c>
      <c r="DG122" s="88">
        <f t="shared" si="209"/>
        <v>5.2631578947368416</v>
      </c>
      <c r="DH122" s="88">
        <f t="shared" si="210"/>
        <v>16.666666666666664</v>
      </c>
      <c r="DI122" s="88">
        <f t="shared" si="211"/>
        <v>25</v>
      </c>
      <c r="DJ122" s="88">
        <f t="shared" si="212"/>
        <v>16.666666666666664</v>
      </c>
      <c r="DK122" s="88">
        <f t="shared" si="213"/>
        <v>33.333333333333329</v>
      </c>
      <c r="DL122" s="95">
        <f t="shared" si="214"/>
        <v>0</v>
      </c>
      <c r="DN122" s="96" t="e">
        <f t="shared" ref="DN122:DT122" si="261">IF(SUM(DN39:DN42)&gt;0, SUM(DN39:DN42), NA())</f>
        <v>#N/A</v>
      </c>
      <c r="DO122" s="79" t="e">
        <f t="shared" si="261"/>
        <v>#N/A</v>
      </c>
      <c r="DP122" s="97" t="e">
        <f t="shared" si="261"/>
        <v>#N/A</v>
      </c>
      <c r="DQ122" s="79">
        <f t="shared" si="261"/>
        <v>2</v>
      </c>
      <c r="DR122" s="97" t="e">
        <f t="shared" si="261"/>
        <v>#N/A</v>
      </c>
      <c r="DS122" s="79" t="e">
        <f t="shared" si="261"/>
        <v>#N/A</v>
      </c>
      <c r="DT122" s="98" t="e">
        <f t="shared" si="261"/>
        <v>#N/A</v>
      </c>
      <c r="DV122" s="96">
        <f t="shared" ref="DV122:EB122" si="262">IF(SUM(DV39:DV42)&gt;0, SUM(DV39:DV42), NA())</f>
        <v>1</v>
      </c>
      <c r="DW122" s="79">
        <f t="shared" si="262"/>
        <v>1</v>
      </c>
      <c r="DX122" s="97">
        <f t="shared" si="262"/>
        <v>3</v>
      </c>
      <c r="DY122" s="79" t="e">
        <f t="shared" si="262"/>
        <v>#N/A</v>
      </c>
      <c r="DZ122" s="97">
        <f t="shared" si="262"/>
        <v>1</v>
      </c>
      <c r="EA122" s="79">
        <f t="shared" si="262"/>
        <v>1</v>
      </c>
      <c r="EB122" s="98" t="e">
        <f t="shared" si="262"/>
        <v>#N/A</v>
      </c>
      <c r="ED122" s="714" t="str">
        <f t="shared" si="190"/>
        <v/>
      </c>
      <c r="EE122" s="715" t="str">
        <f t="shared" si="191"/>
        <v/>
      </c>
      <c r="EF122" s="715" t="str">
        <f t="shared" si="192"/>
        <v/>
      </c>
      <c r="EG122" s="715">
        <f t="shared" si="193"/>
        <v>0.25</v>
      </c>
      <c r="EH122" s="715" t="str">
        <f t="shared" si="194"/>
        <v/>
      </c>
      <c r="EI122" s="715" t="str">
        <f t="shared" si="195"/>
        <v/>
      </c>
      <c r="EJ122" s="716" t="str">
        <f t="shared" si="196"/>
        <v/>
      </c>
      <c r="EK122" s="721">
        <f t="shared" si="217"/>
        <v>10</v>
      </c>
      <c r="EL122" s="714">
        <f t="shared" si="218"/>
        <v>0.1111111111111111</v>
      </c>
      <c r="EM122" s="715">
        <f t="shared" si="219"/>
        <v>5.2631578947368418E-2</v>
      </c>
      <c r="EN122" s="715">
        <f t="shared" si="220"/>
        <v>0.16666666666666666</v>
      </c>
      <c r="EO122" s="715" t="str">
        <f t="shared" si="221"/>
        <v/>
      </c>
      <c r="EP122" s="715">
        <f t="shared" si="222"/>
        <v>0.16666666666666666</v>
      </c>
      <c r="EQ122" s="715">
        <f t="shared" si="223"/>
        <v>0.33333333333333331</v>
      </c>
      <c r="ER122" s="716" t="str">
        <f t="shared" si="224"/>
        <v/>
      </c>
      <c r="ES122" s="721">
        <f t="shared" si="225"/>
        <v>2.8571428571428572</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11</v>
      </c>
      <c r="AR123" s="34">
        <f>AR43</f>
        <v>0.33333333333333337</v>
      </c>
      <c r="AS123" s="90">
        <f>SUM(AS43:AS46)</f>
        <v>0.42857142857142855</v>
      </c>
      <c r="AT123" s="89">
        <f>SUM(AT43:AT46)</f>
        <v>12.714285714285715</v>
      </c>
      <c r="AU123" s="91">
        <f>SUM(AU43:AU46)</f>
        <v>1.5714285714285712</v>
      </c>
      <c r="AV123" s="89">
        <f>SUM(AV43:AV46)</f>
        <v>0</v>
      </c>
      <c r="AW123" s="92">
        <f>SUM(AW43:AW46)</f>
        <v>0</v>
      </c>
      <c r="AY123" s="34">
        <f>AY43</f>
        <v>0.33333333333333337</v>
      </c>
      <c r="AZ123" s="90">
        <f t="shared" ref="AZ123:BF123" si="263">IF(SUM(AZ43:AZ46)&gt;0, SUM(AZ43:AZ46), NA())</f>
        <v>22</v>
      </c>
      <c r="BA123" s="89">
        <f t="shared" si="263"/>
        <v>24</v>
      </c>
      <c r="BB123" s="91">
        <f t="shared" si="263"/>
        <v>15</v>
      </c>
      <c r="BC123" s="89">
        <f t="shared" si="263"/>
        <v>13</v>
      </c>
      <c r="BD123" s="91">
        <f t="shared" si="263"/>
        <v>11</v>
      </c>
      <c r="BE123" s="89">
        <f t="shared" si="263"/>
        <v>6</v>
      </c>
      <c r="BF123" s="92">
        <f t="shared" si="263"/>
        <v>12</v>
      </c>
      <c r="BH123" s="34">
        <f>BH43</f>
        <v>0.33333333333333337</v>
      </c>
      <c r="BI123" s="93">
        <f t="shared" ref="BI123:BO123" si="264">IF(SUM(CM43:CM46)&lt;=0, NA(), SUM(CM43:CM46)/AZ123)</f>
        <v>22.077272727272728</v>
      </c>
      <c r="BJ123" s="94">
        <f t="shared" si="264"/>
        <v>24.008333333333329</v>
      </c>
      <c r="BK123" s="88">
        <f t="shared" si="264"/>
        <v>24.506666666666668</v>
      </c>
      <c r="BL123" s="94">
        <f t="shared" si="264"/>
        <v>22.676923076923075</v>
      </c>
      <c r="BM123" s="88">
        <f t="shared" si="264"/>
        <v>22.236363636363635</v>
      </c>
      <c r="BN123" s="94">
        <f t="shared" si="264"/>
        <v>22.683333333333334</v>
      </c>
      <c r="BO123" s="95">
        <f t="shared" si="264"/>
        <v>23.149999999999995</v>
      </c>
      <c r="BQ123" s="34">
        <f>BQ43</f>
        <v>0.33333333333333337</v>
      </c>
      <c r="BR123" s="93" t="str">
        <f t="shared" ref="BR123:BX123" si="265">IFERROR( SUM( BR43:BR46 ) / COUNTIF( BR43:BR46, "&gt;0" ), "")</f>
        <v/>
      </c>
      <c r="BS123" s="94" t="str">
        <f t="shared" si="265"/>
        <v/>
      </c>
      <c r="BT123" s="88" t="str">
        <f t="shared" si="265"/>
        <v/>
      </c>
      <c r="BU123" s="94" t="str">
        <f t="shared" si="265"/>
        <v/>
      </c>
      <c r="BV123" s="88" t="str">
        <f t="shared" si="265"/>
        <v/>
      </c>
      <c r="BW123" s="94" t="str">
        <f t="shared" si="265"/>
        <v/>
      </c>
      <c r="BX123" s="95" t="str">
        <f t="shared" si="265"/>
        <v/>
      </c>
      <c r="BZ123" s="41"/>
      <c r="CA123" s="327" t="e">
        <f t="shared" si="185"/>
        <v>#N/A</v>
      </c>
      <c r="CB123" s="124">
        <f t="shared" si="229"/>
        <v>30</v>
      </c>
      <c r="CD123" s="90">
        <f>SUM(CD43:CD46)</f>
        <v>3</v>
      </c>
      <c r="CE123" s="89">
        <f t="shared" ref="CE123:CJ123" si="266">SUM(CE43:CE46)</f>
        <v>1</v>
      </c>
      <c r="CF123" s="91">
        <f t="shared" si="266"/>
        <v>2</v>
      </c>
      <c r="CG123" s="89">
        <f t="shared" si="266"/>
        <v>1</v>
      </c>
      <c r="CH123" s="91">
        <f t="shared" si="266"/>
        <v>1</v>
      </c>
      <c r="CI123" s="89">
        <f t="shared" si="266"/>
        <v>0</v>
      </c>
      <c r="CJ123" s="92">
        <f t="shared" si="266"/>
        <v>1</v>
      </c>
      <c r="CK123" s="707">
        <f>IFERROR(AVERAGE(CK43:CK46), "")</f>
        <v>9.2240259740259738</v>
      </c>
      <c r="CM123" s="88"/>
      <c r="CN123" s="88"/>
      <c r="CO123" s="88"/>
      <c r="CP123" s="88"/>
      <c r="CQ123" s="88"/>
      <c r="CR123" s="88"/>
      <c r="CS123" s="88"/>
      <c r="CY123" s="93">
        <f>SUM(CY43:CY46)</f>
        <v>0.4</v>
      </c>
      <c r="CZ123" s="94">
        <f>SUM(CZ43:CZ46)</f>
        <v>14.600000000000001</v>
      </c>
      <c r="DA123" s="88">
        <f>SUM(DA43:DA46)</f>
        <v>2.2000000000000002</v>
      </c>
      <c r="DB123" s="94">
        <f>SUM(DB43:DB46)</f>
        <v>0</v>
      </c>
      <c r="DC123" s="95">
        <f>SUM(DC43:DC46)</f>
        <v>0</v>
      </c>
      <c r="DF123" s="93">
        <f t="shared" si="208"/>
        <v>13.636363636363635</v>
      </c>
      <c r="DG123" s="88">
        <f t="shared" si="209"/>
        <v>4.1666666666666661</v>
      </c>
      <c r="DH123" s="88">
        <f t="shared" si="210"/>
        <v>13.333333333333334</v>
      </c>
      <c r="DI123" s="88">
        <f t="shared" si="211"/>
        <v>7.6923076923076925</v>
      </c>
      <c r="DJ123" s="88">
        <f t="shared" si="212"/>
        <v>9.0909090909090917</v>
      </c>
      <c r="DK123" s="88">
        <f t="shared" si="213"/>
        <v>0</v>
      </c>
      <c r="DL123" s="95">
        <f t="shared" si="214"/>
        <v>8.3333333333333321</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3</v>
      </c>
      <c r="DW123" s="89">
        <f t="shared" si="268"/>
        <v>1</v>
      </c>
      <c r="DX123" s="91">
        <f t="shared" si="268"/>
        <v>2</v>
      </c>
      <c r="DY123" s="89">
        <f t="shared" si="268"/>
        <v>1</v>
      </c>
      <c r="DZ123" s="91">
        <f t="shared" si="268"/>
        <v>1</v>
      </c>
      <c r="EA123" s="89" t="e">
        <f t="shared" si="268"/>
        <v>#N/A</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8.7378640776699026</v>
      </c>
      <c r="EL123" s="714">
        <f t="shared" si="218"/>
        <v>0.13636363636363635</v>
      </c>
      <c r="EM123" s="715">
        <f t="shared" si="219"/>
        <v>4.1666666666666664E-2</v>
      </c>
      <c r="EN123" s="715">
        <f t="shared" si="220"/>
        <v>0.13333333333333333</v>
      </c>
      <c r="EO123" s="715">
        <f t="shared" si="221"/>
        <v>7.6923076923076927E-2</v>
      </c>
      <c r="EP123" s="715">
        <f t="shared" si="222"/>
        <v>9.0909090909090912E-2</v>
      </c>
      <c r="EQ123" s="715" t="str">
        <f t="shared" si="223"/>
        <v/>
      </c>
      <c r="ER123" s="716">
        <f t="shared" si="224"/>
        <v>8.3333333333333329E-2</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11</v>
      </c>
      <c r="AR124" s="34">
        <f>AR47</f>
        <v>0.37500000000000011</v>
      </c>
      <c r="AS124" s="90">
        <f>SUM(AS47:AS50)</f>
        <v>0.99999999999999978</v>
      </c>
      <c r="AT124" s="89">
        <f>SUM(AT47:AT50)</f>
        <v>16</v>
      </c>
      <c r="AU124" s="91">
        <f>SUM(AU47:AU50)</f>
        <v>1.5714285714285714</v>
      </c>
      <c r="AV124" s="89">
        <f>SUM(AV47:AV50)</f>
        <v>0.14285714285714285</v>
      </c>
      <c r="AW124" s="92">
        <f>SUM(AW47:AW50)</f>
        <v>0.2857142857142857</v>
      </c>
      <c r="AY124" s="34">
        <f>AY47</f>
        <v>0.37500000000000011</v>
      </c>
      <c r="AZ124" s="90">
        <f t="shared" ref="AZ124:BF124" si="269">IF(SUM(AZ47:AZ50)&gt;0, SUM(AZ47:AZ50), NA())</f>
        <v>16</v>
      </c>
      <c r="BA124" s="89">
        <f t="shared" si="269"/>
        <v>24</v>
      </c>
      <c r="BB124" s="91">
        <f t="shared" si="269"/>
        <v>23</v>
      </c>
      <c r="BC124" s="89">
        <f t="shared" si="269"/>
        <v>14</v>
      </c>
      <c r="BD124" s="91">
        <f t="shared" si="269"/>
        <v>22</v>
      </c>
      <c r="BE124" s="89">
        <f t="shared" si="269"/>
        <v>17</v>
      </c>
      <c r="BF124" s="92">
        <f t="shared" si="269"/>
        <v>17</v>
      </c>
      <c r="BH124" s="34">
        <f>BH47</f>
        <v>0.37500000000000011</v>
      </c>
      <c r="BI124" s="93">
        <f t="shared" ref="BI124:BO124" si="270">IF(SUM(CM47:CM50)&lt;=0, NA(), SUM(CM47:CM50)/AZ124)</f>
        <v>22.268750000000001</v>
      </c>
      <c r="BJ124" s="94">
        <f t="shared" si="270"/>
        <v>24.591666666666669</v>
      </c>
      <c r="BK124" s="88">
        <f t="shared" si="270"/>
        <v>24.38695652173913</v>
      </c>
      <c r="BL124" s="94">
        <f t="shared" si="270"/>
        <v>25.65</v>
      </c>
      <c r="BM124" s="88">
        <f t="shared" si="270"/>
        <v>23.081818181818182</v>
      </c>
      <c r="BN124" s="94">
        <f t="shared" si="270"/>
        <v>22.711764705882356</v>
      </c>
      <c r="BO124" s="95">
        <f t="shared" si="270"/>
        <v>22.105882352941176</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30</v>
      </c>
      <c r="CD124" s="90">
        <f>SUM(CD47:CD50)</f>
        <v>1</v>
      </c>
      <c r="CE124" s="89">
        <f t="shared" ref="CE124:CJ124" si="272">SUM(CE47:CE50)</f>
        <v>4</v>
      </c>
      <c r="CF124" s="91">
        <f t="shared" si="272"/>
        <v>2</v>
      </c>
      <c r="CG124" s="89">
        <f t="shared" si="272"/>
        <v>0</v>
      </c>
      <c r="CH124" s="91">
        <f t="shared" si="272"/>
        <v>0</v>
      </c>
      <c r="CI124" s="89">
        <f t="shared" si="272"/>
        <v>2</v>
      </c>
      <c r="CJ124" s="92">
        <f t="shared" si="272"/>
        <v>0</v>
      </c>
      <c r="CK124" s="707">
        <f>IFERROR(AVERAGE(CK47:CK50), "")</f>
        <v>6.0371153394409216</v>
      </c>
      <c r="CM124" s="88"/>
      <c r="CN124" s="88"/>
      <c r="CO124" s="88"/>
      <c r="CP124" s="88"/>
      <c r="CQ124" s="88"/>
      <c r="CR124" s="88"/>
      <c r="CS124" s="88"/>
      <c r="CY124" s="93">
        <f>SUM(CY47:CY50)</f>
        <v>0.8</v>
      </c>
      <c r="CZ124" s="94">
        <f>SUM(CZ47:CZ50)</f>
        <v>15.6</v>
      </c>
      <c r="DA124" s="88">
        <f>SUM(DA47:DA50)</f>
        <v>2</v>
      </c>
      <c r="DB124" s="94">
        <f>SUM(DB47:DB50)</f>
        <v>0.2</v>
      </c>
      <c r="DC124" s="95">
        <f>SUM(DC47:DC50)</f>
        <v>0.2</v>
      </c>
      <c r="DF124" s="93">
        <f t="shared" si="208"/>
        <v>6.25</v>
      </c>
      <c r="DG124" s="88">
        <f t="shared" si="209"/>
        <v>16.666666666666664</v>
      </c>
      <c r="DH124" s="88">
        <f t="shared" si="210"/>
        <v>8.695652173913043</v>
      </c>
      <c r="DI124" s="88">
        <f t="shared" si="211"/>
        <v>0</v>
      </c>
      <c r="DJ124" s="88">
        <f t="shared" si="212"/>
        <v>0</v>
      </c>
      <c r="DK124" s="88">
        <f t="shared" si="213"/>
        <v>11.76470588235294</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f t="shared" si="274"/>
        <v>4</v>
      </c>
      <c r="DX124" s="91">
        <f t="shared" si="274"/>
        <v>2</v>
      </c>
      <c r="DY124" s="89" t="e">
        <f t="shared" si="274"/>
        <v>#N/A</v>
      </c>
      <c r="DZ124" s="91" t="e">
        <f t="shared" si="274"/>
        <v>#N/A</v>
      </c>
      <c r="EA124" s="89">
        <f t="shared" si="274"/>
        <v>2</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6.7669172932330826</v>
      </c>
      <c r="EL124" s="714">
        <f t="shared" si="218"/>
        <v>6.25E-2</v>
      </c>
      <c r="EM124" s="715">
        <f t="shared" si="219"/>
        <v>0.16666666666666666</v>
      </c>
      <c r="EN124" s="715">
        <f t="shared" si="220"/>
        <v>8.6956521739130432E-2</v>
      </c>
      <c r="EO124" s="715" t="str">
        <f t="shared" si="221"/>
        <v/>
      </c>
      <c r="EP124" s="715" t="str">
        <f t="shared" si="222"/>
        <v/>
      </c>
      <c r="EQ124" s="715">
        <f t="shared" si="223"/>
        <v>0.11764705882352941</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14</v>
      </c>
      <c r="AR125" s="34">
        <f>AR51</f>
        <v>0.41666666666666685</v>
      </c>
      <c r="AS125" s="90">
        <f>SUM(AS51:AS54)</f>
        <v>0.14285714285714285</v>
      </c>
      <c r="AT125" s="89">
        <f>SUM(AT51:AT54)</f>
        <v>17.142857142857142</v>
      </c>
      <c r="AU125" s="91">
        <f>SUM(AU51:AU54)</f>
        <v>1.9999999999999998</v>
      </c>
      <c r="AV125" s="89">
        <f>SUM(AV51:AV54)</f>
        <v>0.14285714285714285</v>
      </c>
      <c r="AW125" s="92">
        <f>SUM(AW51:AW54)</f>
        <v>0</v>
      </c>
      <c r="AY125" s="34">
        <f>AY51</f>
        <v>0.41666666666666685</v>
      </c>
      <c r="AZ125" s="90">
        <f t="shared" ref="AZ125:BF125" si="275">IF(SUM(AZ51:AZ54)&gt;0, SUM(AZ51:AZ54), NA())</f>
        <v>12</v>
      </c>
      <c r="BA125" s="89">
        <f t="shared" si="275"/>
        <v>23</v>
      </c>
      <c r="BB125" s="91">
        <f t="shared" si="275"/>
        <v>14</v>
      </c>
      <c r="BC125" s="89">
        <f t="shared" si="275"/>
        <v>16</v>
      </c>
      <c r="BD125" s="91">
        <f t="shared" si="275"/>
        <v>29</v>
      </c>
      <c r="BE125" s="89">
        <f t="shared" si="275"/>
        <v>25</v>
      </c>
      <c r="BF125" s="92">
        <f t="shared" si="275"/>
        <v>17</v>
      </c>
      <c r="BH125" s="34">
        <f>BH51</f>
        <v>0.41666666666666685</v>
      </c>
      <c r="BI125" s="93">
        <f t="shared" ref="BI125:BO125" si="276">IF(SUM(CM51:CM54)&lt;=0, NA(), SUM(CM51:CM54)/AZ125)</f>
        <v>22.099999999999998</v>
      </c>
      <c r="BJ125" s="94">
        <f t="shared" si="276"/>
        <v>24.678260869565218</v>
      </c>
      <c r="BK125" s="88">
        <f t="shared" si="276"/>
        <v>24.342857142857145</v>
      </c>
      <c r="BL125" s="94">
        <f t="shared" si="276"/>
        <v>26.78125</v>
      </c>
      <c r="BM125" s="88">
        <f t="shared" si="276"/>
        <v>22.879310344827587</v>
      </c>
      <c r="BN125" s="94">
        <f t="shared" si="276"/>
        <v>22.684000000000001</v>
      </c>
      <c r="BO125" s="95">
        <f t="shared" si="276"/>
        <v>24</v>
      </c>
      <c r="BQ125" s="34">
        <f>BQ51</f>
        <v>0.41666666666666685</v>
      </c>
      <c r="BR125" s="93" t="str">
        <f t="shared" ref="BR125:BX125" si="277">IFERROR( SUM( BR51:BR54 ) / COUNTIF( BR51:BR54, "&gt;0" ), "")</f>
        <v/>
      </c>
      <c r="BS125" s="94" t="str">
        <f t="shared" si="277"/>
        <v/>
      </c>
      <c r="BT125" s="88" t="str">
        <f t="shared" si="277"/>
        <v/>
      </c>
      <c r="BU125" s="94" t="str">
        <f t="shared" si="277"/>
        <v/>
      </c>
      <c r="BV125" s="88">
        <f t="shared" si="277"/>
        <v>28</v>
      </c>
      <c r="BW125" s="94" t="str">
        <f t="shared" si="277"/>
        <v/>
      </c>
      <c r="BX125" s="95" t="str">
        <f t="shared" si="277"/>
        <v/>
      </c>
      <c r="BZ125" s="41"/>
      <c r="CA125" s="327">
        <f t="shared" si="185"/>
        <v>28</v>
      </c>
      <c r="CB125" s="124">
        <f t="shared" si="229"/>
        <v>30</v>
      </c>
      <c r="CD125" s="90">
        <f>SUM(CD51:CD54)</f>
        <v>1</v>
      </c>
      <c r="CE125" s="89">
        <f t="shared" ref="CE125:CJ125" si="278">SUM(CE51:CE54)</f>
        <v>3</v>
      </c>
      <c r="CF125" s="91">
        <f t="shared" si="278"/>
        <v>3</v>
      </c>
      <c r="CG125" s="89">
        <f t="shared" si="278"/>
        <v>6</v>
      </c>
      <c r="CH125" s="91">
        <f t="shared" si="278"/>
        <v>0</v>
      </c>
      <c r="CI125" s="89">
        <f t="shared" si="278"/>
        <v>2</v>
      </c>
      <c r="CJ125" s="92">
        <f t="shared" si="278"/>
        <v>2</v>
      </c>
      <c r="CK125" s="707">
        <f>IFERROR(AVERAGE(CK51:CK54), "")</f>
        <v>13.113026819923371</v>
      </c>
      <c r="CM125" s="88"/>
      <c r="CN125" s="88"/>
      <c r="CO125" s="88"/>
      <c r="CP125" s="88"/>
      <c r="CQ125" s="88"/>
      <c r="CR125" s="88"/>
      <c r="CS125" s="88"/>
      <c r="CY125" s="93">
        <f>SUM(CY51:CY54)</f>
        <v>0</v>
      </c>
      <c r="CZ125" s="94">
        <f>SUM(CZ51:CZ54)</f>
        <v>14.2</v>
      </c>
      <c r="DA125" s="88">
        <f>SUM(DA51:DA54)</f>
        <v>2</v>
      </c>
      <c r="DB125" s="94">
        <f>SUM(DB51:DB54)</f>
        <v>0.2</v>
      </c>
      <c r="DC125" s="95">
        <f>SUM(DC51:DC54)</f>
        <v>0</v>
      </c>
      <c r="DF125" s="93">
        <f t="shared" si="208"/>
        <v>8.3333333333333321</v>
      </c>
      <c r="DG125" s="88">
        <f t="shared" si="209"/>
        <v>13.043478260869565</v>
      </c>
      <c r="DH125" s="88">
        <f t="shared" si="210"/>
        <v>21.428571428571427</v>
      </c>
      <c r="DI125" s="88">
        <f t="shared" si="211"/>
        <v>37.5</v>
      </c>
      <c r="DJ125" s="88">
        <f t="shared" si="212"/>
        <v>0</v>
      </c>
      <c r="DK125" s="88">
        <f t="shared" si="213"/>
        <v>8</v>
      </c>
      <c r="DL125" s="95">
        <f t="shared" si="214"/>
        <v>11.76470588235294</v>
      </c>
      <c r="DN125" s="90" t="e">
        <f t="shared" ref="DN125:DT125" si="279">IF(SUM(DN51:DN54)&gt;0, SUM(DN51:DN54), NA())</f>
        <v>#N/A</v>
      </c>
      <c r="DO125" s="89" t="e">
        <f t="shared" si="279"/>
        <v>#N/A</v>
      </c>
      <c r="DP125" s="91">
        <f t="shared" si="279"/>
        <v>1</v>
      </c>
      <c r="DQ125" s="89">
        <f t="shared" si="279"/>
        <v>1</v>
      </c>
      <c r="DR125" s="91" t="e">
        <f t="shared" si="279"/>
        <v>#N/A</v>
      </c>
      <c r="DS125" s="89" t="e">
        <f t="shared" si="279"/>
        <v>#N/A</v>
      </c>
      <c r="DT125" s="92">
        <f t="shared" si="279"/>
        <v>1</v>
      </c>
      <c r="DV125" s="90">
        <f t="shared" ref="DV125:EB125" si="280">IF(SUM(DV51:DV54)&gt;0, SUM(DV51:DV54), NA())</f>
        <v>1</v>
      </c>
      <c r="DW125" s="89">
        <f t="shared" si="280"/>
        <v>3</v>
      </c>
      <c r="DX125" s="91">
        <f t="shared" si="280"/>
        <v>2</v>
      </c>
      <c r="DY125" s="89">
        <f t="shared" si="280"/>
        <v>5</v>
      </c>
      <c r="DZ125" s="91" t="e">
        <f t="shared" si="280"/>
        <v>#N/A</v>
      </c>
      <c r="EA125" s="89">
        <f t="shared" si="280"/>
        <v>2</v>
      </c>
      <c r="EB125" s="92">
        <f t="shared" si="280"/>
        <v>1</v>
      </c>
      <c r="ED125" s="714" t="str">
        <f t="shared" si="190"/>
        <v/>
      </c>
      <c r="EE125" s="715" t="str">
        <f t="shared" si="191"/>
        <v/>
      </c>
      <c r="EF125" s="715">
        <f t="shared" si="192"/>
        <v>7.1428571428571425E-2</v>
      </c>
      <c r="EG125" s="715">
        <f t="shared" si="193"/>
        <v>6.25E-2</v>
      </c>
      <c r="EH125" s="715" t="str">
        <f t="shared" si="194"/>
        <v/>
      </c>
      <c r="EI125" s="715" t="str">
        <f t="shared" si="195"/>
        <v/>
      </c>
      <c r="EJ125" s="716">
        <f t="shared" si="196"/>
        <v>5.8823529411764705E-2</v>
      </c>
      <c r="EK125" s="721">
        <f t="shared" si="217"/>
        <v>10.294117647058822</v>
      </c>
      <c r="EL125" s="714">
        <f t="shared" si="218"/>
        <v>8.3333333333333329E-2</v>
      </c>
      <c r="EM125" s="715">
        <f t="shared" si="219"/>
        <v>0.13043478260869565</v>
      </c>
      <c r="EN125" s="715">
        <f t="shared" si="220"/>
        <v>0.14285714285714285</v>
      </c>
      <c r="EO125" s="715">
        <f t="shared" si="221"/>
        <v>0.3125</v>
      </c>
      <c r="EP125" s="715" t="str">
        <f t="shared" si="222"/>
        <v/>
      </c>
      <c r="EQ125" s="715">
        <f t="shared" si="223"/>
        <v>0.08</v>
      </c>
      <c r="ER125" s="716">
        <f t="shared" si="224"/>
        <v>5.8823529411764705E-2</v>
      </c>
      <c r="ES125" s="721">
        <f t="shared" si="225"/>
        <v>2.2058823529411766</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20</v>
      </c>
      <c r="AR126" s="34">
        <f>AR55</f>
        <v>0.45833333333333359</v>
      </c>
      <c r="AS126" s="90">
        <f>SUM(AS55:AS58)</f>
        <v>0.71428571428571419</v>
      </c>
      <c r="AT126" s="89">
        <f>SUM(AT55:AT58)</f>
        <v>19.285714285714285</v>
      </c>
      <c r="AU126" s="91">
        <f>SUM(AU55:AU58)</f>
        <v>2.8571428571428568</v>
      </c>
      <c r="AV126" s="89">
        <f>SUM(AV55:AV58)</f>
        <v>0</v>
      </c>
      <c r="AW126" s="92">
        <f>SUM(AW55:AW58)</f>
        <v>0</v>
      </c>
      <c r="AY126" s="34">
        <f>AY55</f>
        <v>0.45833333333333359</v>
      </c>
      <c r="AZ126" s="90">
        <f t="shared" ref="AZ126:BF126" si="281">IF(SUM(AZ55:AZ58)&gt;0, SUM(AZ55:AZ58), NA())</f>
        <v>13</v>
      </c>
      <c r="BA126" s="89">
        <f t="shared" si="281"/>
        <v>17</v>
      </c>
      <c r="BB126" s="91">
        <f t="shared" si="281"/>
        <v>33</v>
      </c>
      <c r="BC126" s="89">
        <f t="shared" si="281"/>
        <v>20</v>
      </c>
      <c r="BD126" s="91">
        <f t="shared" si="281"/>
        <v>23</v>
      </c>
      <c r="BE126" s="89">
        <f t="shared" si="281"/>
        <v>25</v>
      </c>
      <c r="BF126" s="92">
        <f t="shared" si="281"/>
        <v>29</v>
      </c>
      <c r="BH126" s="34">
        <f>BH55</f>
        <v>0.45833333333333359</v>
      </c>
      <c r="BI126" s="93">
        <f t="shared" ref="BI126:BO126" si="282">IF(SUM(CM55:CM58)&lt;=0, NA(), SUM(CM55:CM58)/AZ126)</f>
        <v>22.423076923076923</v>
      </c>
      <c r="BJ126" s="94">
        <f t="shared" si="282"/>
        <v>23.28235294117647</v>
      </c>
      <c r="BK126" s="88">
        <f t="shared" si="282"/>
        <v>20.969696969696969</v>
      </c>
      <c r="BL126" s="94">
        <f t="shared" si="282"/>
        <v>23.06</v>
      </c>
      <c r="BM126" s="88">
        <f t="shared" si="282"/>
        <v>24.060869565217391</v>
      </c>
      <c r="BN126" s="94">
        <f t="shared" si="282"/>
        <v>21.808000000000003</v>
      </c>
      <c r="BO126" s="95">
        <f t="shared" si="282"/>
        <v>23.462068965517243</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t="str">
        <f t="shared" si="283"/>
        <v/>
      </c>
      <c r="BX126" s="95" t="str">
        <f t="shared" si="283"/>
        <v/>
      </c>
      <c r="BZ126" s="41"/>
      <c r="CA126" s="327" t="e">
        <f t="shared" si="185"/>
        <v>#N/A</v>
      </c>
      <c r="CB126" s="124">
        <f t="shared" si="229"/>
        <v>30</v>
      </c>
      <c r="CD126" s="90">
        <f>SUM(CD55:CD58)</f>
        <v>0</v>
      </c>
      <c r="CE126" s="89">
        <f t="shared" ref="CE126:CJ126" si="284">SUM(CE55:CE58)</f>
        <v>2</v>
      </c>
      <c r="CF126" s="91">
        <f t="shared" si="284"/>
        <v>2</v>
      </c>
      <c r="CG126" s="89">
        <f t="shared" si="284"/>
        <v>2</v>
      </c>
      <c r="CH126" s="91">
        <f t="shared" si="284"/>
        <v>0</v>
      </c>
      <c r="CI126" s="89">
        <f t="shared" si="284"/>
        <v>0</v>
      </c>
      <c r="CJ126" s="92">
        <f t="shared" si="284"/>
        <v>3</v>
      </c>
      <c r="CK126" s="707">
        <f>IFERROR(AVERAGE(CK55:CK58), "")</f>
        <v>5.5548110426159205</v>
      </c>
      <c r="CM126" s="88"/>
      <c r="CN126" s="88"/>
      <c r="CO126" s="88"/>
      <c r="CP126" s="88"/>
      <c r="CQ126" s="88"/>
      <c r="CR126" s="88"/>
      <c r="CS126" s="88"/>
      <c r="CY126" s="93">
        <f>SUM(CY55:CY58)</f>
        <v>0.8</v>
      </c>
      <c r="CZ126" s="94">
        <f>SUM(CZ55:CZ58)</f>
        <v>18.2</v>
      </c>
      <c r="DA126" s="88">
        <f>SUM(DA55:DA58)</f>
        <v>3.4</v>
      </c>
      <c r="DB126" s="94">
        <f>SUM(DB55:DB58)</f>
        <v>0</v>
      </c>
      <c r="DC126" s="95">
        <f>SUM(DC55:DC58)</f>
        <v>0</v>
      </c>
      <c r="DF126" s="93">
        <f t="shared" si="208"/>
        <v>0</v>
      </c>
      <c r="DG126" s="88">
        <f t="shared" si="209"/>
        <v>11.76470588235294</v>
      </c>
      <c r="DH126" s="88">
        <f t="shared" si="210"/>
        <v>6.0606060606060606</v>
      </c>
      <c r="DI126" s="88">
        <f t="shared" si="211"/>
        <v>10</v>
      </c>
      <c r="DJ126" s="88">
        <f t="shared" si="212"/>
        <v>0</v>
      </c>
      <c r="DK126" s="88">
        <f t="shared" si="213"/>
        <v>0</v>
      </c>
      <c r="DL126" s="95">
        <f t="shared" si="214"/>
        <v>10.344827586206897</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2</v>
      </c>
      <c r="DX126" s="91">
        <f t="shared" si="286"/>
        <v>2</v>
      </c>
      <c r="DY126" s="89">
        <f t="shared" si="286"/>
        <v>2</v>
      </c>
      <c r="DZ126" s="91" t="e">
        <f t="shared" si="286"/>
        <v>#N/A</v>
      </c>
      <c r="EA126" s="89" t="e">
        <f t="shared" si="286"/>
        <v>#N/A</v>
      </c>
      <c r="EB126" s="92">
        <f t="shared" si="286"/>
        <v>3</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5.625</v>
      </c>
      <c r="EL126" s="714" t="str">
        <f t="shared" si="218"/>
        <v/>
      </c>
      <c r="EM126" s="715">
        <f t="shared" si="219"/>
        <v>0.11764705882352941</v>
      </c>
      <c r="EN126" s="715">
        <f t="shared" si="220"/>
        <v>6.0606060606060608E-2</v>
      </c>
      <c r="EO126" s="715">
        <f t="shared" si="221"/>
        <v>0.1</v>
      </c>
      <c r="EP126" s="715" t="str">
        <f t="shared" si="222"/>
        <v/>
      </c>
      <c r="EQ126" s="715" t="str">
        <f t="shared" si="223"/>
        <v/>
      </c>
      <c r="ER126" s="716">
        <f t="shared" si="224"/>
        <v>0.10344827586206896</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15</v>
      </c>
      <c r="AR127" s="34">
        <f>AR59</f>
        <v>0.50000000000000033</v>
      </c>
      <c r="AS127" s="90">
        <f>SUM(AS59:AS62)</f>
        <v>0.85714285714285698</v>
      </c>
      <c r="AT127" s="89">
        <f>SUM(AT59:AT62)</f>
        <v>21.714285714285715</v>
      </c>
      <c r="AU127" s="91">
        <f>SUM(AU59:AU62)</f>
        <v>2.1428571428571428</v>
      </c>
      <c r="AV127" s="89">
        <f>SUM(AV59:AV62)</f>
        <v>0</v>
      </c>
      <c r="AW127" s="92">
        <f>SUM(AW59:AW62)</f>
        <v>0</v>
      </c>
      <c r="AY127" s="34">
        <f>AY59</f>
        <v>0.50000000000000033</v>
      </c>
      <c r="AZ127" s="90">
        <f t="shared" ref="AZ127:BF127" si="287">IF(SUM(AZ59:AZ62)&gt;0, SUM(AZ59:AZ62), NA())</f>
        <v>24</v>
      </c>
      <c r="BA127" s="89">
        <f t="shared" si="287"/>
        <v>25</v>
      </c>
      <c r="BB127" s="91">
        <f t="shared" si="287"/>
        <v>38</v>
      </c>
      <c r="BC127" s="89">
        <f t="shared" si="287"/>
        <v>15</v>
      </c>
      <c r="BD127" s="91">
        <f t="shared" si="287"/>
        <v>20</v>
      </c>
      <c r="BE127" s="89">
        <f t="shared" si="287"/>
        <v>34</v>
      </c>
      <c r="BF127" s="92">
        <f t="shared" si="287"/>
        <v>17</v>
      </c>
      <c r="BH127" s="34">
        <f>BH59</f>
        <v>0.50000000000000033</v>
      </c>
      <c r="BI127" s="93">
        <f t="shared" ref="BI127:BO127" si="288">IF(SUM(CM59:CM62)&lt;=0, NA(), SUM(CM59:CM62)/AZ127)</f>
        <v>24.291666666666668</v>
      </c>
      <c r="BJ127" s="94">
        <f t="shared" si="288"/>
        <v>25.412000000000003</v>
      </c>
      <c r="BK127" s="88">
        <f t="shared" si="288"/>
        <v>21.378947368421048</v>
      </c>
      <c r="BL127" s="94">
        <f t="shared" si="288"/>
        <v>25.906666666666663</v>
      </c>
      <c r="BM127" s="88">
        <f t="shared" si="288"/>
        <v>26.285000000000004</v>
      </c>
      <c r="BN127" s="94">
        <f t="shared" si="288"/>
        <v>19.96764705882353</v>
      </c>
      <c r="BO127" s="95">
        <f t="shared" si="288"/>
        <v>25.223529411764709</v>
      </c>
      <c r="BQ127" s="34">
        <f>BQ59</f>
        <v>0.50000000000000033</v>
      </c>
      <c r="BR127" s="93" t="str">
        <f t="shared" ref="BR127:BX127" si="289">IFERROR( SUM( BR59:BR62 ) / COUNTIF( BR59:BR62, "&gt;0" ), "")</f>
        <v/>
      </c>
      <c r="BS127" s="94" t="str">
        <f t="shared" si="289"/>
        <v/>
      </c>
      <c r="BT127" s="88">
        <f t="shared" si="289"/>
        <v>25.5</v>
      </c>
      <c r="BU127" s="94" t="str">
        <f t="shared" si="289"/>
        <v/>
      </c>
      <c r="BV127" s="88" t="str">
        <f t="shared" si="289"/>
        <v/>
      </c>
      <c r="BW127" s="94">
        <f t="shared" si="289"/>
        <v>27.049999999999997</v>
      </c>
      <c r="BX127" s="95" t="str">
        <f t="shared" si="289"/>
        <v/>
      </c>
      <c r="BZ127" s="41"/>
      <c r="CA127" s="327">
        <f t="shared" si="185"/>
        <v>26.274999999999999</v>
      </c>
      <c r="CB127" s="124">
        <f t="shared" si="229"/>
        <v>30</v>
      </c>
      <c r="CD127" s="90">
        <f>SUM(CD59:CD62)</f>
        <v>0</v>
      </c>
      <c r="CE127" s="89">
        <f t="shared" ref="CE127:CJ127" si="290">SUM(CE59:CE62)</f>
        <v>5</v>
      </c>
      <c r="CF127" s="91">
        <f t="shared" si="290"/>
        <v>3</v>
      </c>
      <c r="CG127" s="89">
        <f t="shared" si="290"/>
        <v>2</v>
      </c>
      <c r="CH127" s="91">
        <f t="shared" si="290"/>
        <v>7</v>
      </c>
      <c r="CI127" s="89">
        <f t="shared" si="290"/>
        <v>1</v>
      </c>
      <c r="CJ127" s="92">
        <f t="shared" si="290"/>
        <v>3</v>
      </c>
      <c r="CK127" s="707">
        <f>IFERROR(AVERAGE(CK59:CK62), "")</f>
        <v>13.055555555555555</v>
      </c>
      <c r="CM127" s="88"/>
      <c r="CN127" s="88"/>
      <c r="CO127" s="88"/>
      <c r="CP127" s="88"/>
      <c r="CQ127" s="88"/>
      <c r="CR127" s="88"/>
      <c r="CS127" s="88"/>
      <c r="CY127" s="93">
        <f>SUM(CY59:CY62)</f>
        <v>0.60000000000000009</v>
      </c>
      <c r="CZ127" s="94">
        <f>SUM(CZ59:CZ62)</f>
        <v>21</v>
      </c>
      <c r="DA127" s="88">
        <f>SUM(DA59:DA62)</f>
        <v>2.2000000000000002</v>
      </c>
      <c r="DB127" s="94">
        <f>SUM(DB59:DB62)</f>
        <v>0</v>
      </c>
      <c r="DC127" s="95">
        <f>SUM(DC59:DC62)</f>
        <v>0</v>
      </c>
      <c r="DF127" s="93">
        <f t="shared" si="208"/>
        <v>0</v>
      </c>
      <c r="DG127" s="88">
        <f t="shared" si="209"/>
        <v>20</v>
      </c>
      <c r="DH127" s="88">
        <f t="shared" si="210"/>
        <v>7.8947368421052628</v>
      </c>
      <c r="DI127" s="88">
        <f t="shared" si="211"/>
        <v>13.333333333333334</v>
      </c>
      <c r="DJ127" s="88">
        <f t="shared" si="212"/>
        <v>35</v>
      </c>
      <c r="DK127" s="88">
        <f t="shared" si="213"/>
        <v>2.9411764705882351</v>
      </c>
      <c r="DL127" s="95">
        <f t="shared" si="214"/>
        <v>17.647058823529413</v>
      </c>
      <c r="DN127" s="90" t="e">
        <f t="shared" ref="DN127:DT127" si="291">IF(SUM(DN59:DN62)&gt;0, SUM(DN59:DN62), NA())</f>
        <v>#N/A</v>
      </c>
      <c r="DO127" s="89">
        <f t="shared" si="291"/>
        <v>1</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4</v>
      </c>
      <c r="DX127" s="91">
        <f t="shared" si="292"/>
        <v>3</v>
      </c>
      <c r="DY127" s="89">
        <f t="shared" si="292"/>
        <v>2</v>
      </c>
      <c r="DZ127" s="91">
        <f t="shared" si="292"/>
        <v>7</v>
      </c>
      <c r="EA127" s="89">
        <f t="shared" si="292"/>
        <v>1</v>
      </c>
      <c r="EB127" s="92">
        <f t="shared" si="292"/>
        <v>3</v>
      </c>
      <c r="ED127" s="714" t="str">
        <f t="shared" si="190"/>
        <v/>
      </c>
      <c r="EE127" s="715">
        <f t="shared" si="191"/>
        <v>0.04</v>
      </c>
      <c r="EF127" s="715" t="str">
        <f t="shared" si="192"/>
        <v/>
      </c>
      <c r="EG127" s="715" t="str">
        <f t="shared" si="193"/>
        <v/>
      </c>
      <c r="EH127" s="715" t="str">
        <f t="shared" si="194"/>
        <v/>
      </c>
      <c r="EI127" s="715" t="str">
        <f t="shared" si="195"/>
        <v/>
      </c>
      <c r="EJ127" s="716" t="str">
        <f t="shared" si="196"/>
        <v/>
      </c>
      <c r="EK127" s="721">
        <f t="shared" si="217"/>
        <v>11.560693641618498</v>
      </c>
      <c r="EL127" s="714" t="str">
        <f t="shared" si="218"/>
        <v/>
      </c>
      <c r="EM127" s="715">
        <f t="shared" si="219"/>
        <v>0.16</v>
      </c>
      <c r="EN127" s="715">
        <f t="shared" si="220"/>
        <v>7.8947368421052627E-2</v>
      </c>
      <c r="EO127" s="715">
        <f t="shared" si="221"/>
        <v>0.13333333333333333</v>
      </c>
      <c r="EP127" s="715">
        <f t="shared" si="222"/>
        <v>0.35</v>
      </c>
      <c r="EQ127" s="715">
        <f t="shared" si="223"/>
        <v>2.9411764705882353E-2</v>
      </c>
      <c r="ER127" s="716">
        <f t="shared" si="224"/>
        <v>0.17647058823529413</v>
      </c>
      <c r="ES127" s="721">
        <f t="shared" si="225"/>
        <v>0.57803468208092479</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20</v>
      </c>
      <c r="AR128" s="34">
        <f>AR63</f>
        <v>0.54166666666666685</v>
      </c>
      <c r="AS128" s="90">
        <f>SUM(AS63:AS66)</f>
        <v>0.71428571428571419</v>
      </c>
      <c r="AT128" s="89">
        <f>SUM(AT63:AT66)</f>
        <v>19.857142857142858</v>
      </c>
      <c r="AU128" s="91">
        <f>SUM(AU63:AU66)</f>
        <v>3.1428571428571423</v>
      </c>
      <c r="AV128" s="89">
        <f>SUM(AV63:AV66)</f>
        <v>0.14285714285714285</v>
      </c>
      <c r="AW128" s="92">
        <f>SUM(AW63:AW66)</f>
        <v>0</v>
      </c>
      <c r="AY128" s="34">
        <f>AY63</f>
        <v>0.54166666666666685</v>
      </c>
      <c r="AZ128" s="90">
        <f t="shared" ref="AZ128:BF128" si="293">IF(SUM(AZ63:AZ66)&gt;0, SUM(AZ63:AZ66), NA())</f>
        <v>16</v>
      </c>
      <c r="BA128" s="89">
        <f t="shared" si="293"/>
        <v>21</v>
      </c>
      <c r="BB128" s="91">
        <f t="shared" si="293"/>
        <v>20</v>
      </c>
      <c r="BC128" s="89">
        <f t="shared" si="293"/>
        <v>23</v>
      </c>
      <c r="BD128" s="91">
        <f t="shared" si="293"/>
        <v>22</v>
      </c>
      <c r="BE128" s="89">
        <f t="shared" si="293"/>
        <v>37</v>
      </c>
      <c r="BF128" s="92">
        <f t="shared" si="293"/>
        <v>28</v>
      </c>
      <c r="BH128" s="34">
        <f>BH63</f>
        <v>0.54166666666666685</v>
      </c>
      <c r="BI128" s="93">
        <f t="shared" ref="BI128:BO128" si="294">IF(SUM(CM63:CM66)&lt;=0, NA(), SUM(CM63:CM66)/AZ128)</f>
        <v>20.981249999999999</v>
      </c>
      <c r="BJ128" s="94">
        <f t="shared" si="294"/>
        <v>23.438095238095237</v>
      </c>
      <c r="BK128" s="88">
        <f t="shared" si="294"/>
        <v>23.540000000000003</v>
      </c>
      <c r="BL128" s="94">
        <f t="shared" si="294"/>
        <v>24.652173913043477</v>
      </c>
      <c r="BM128" s="88">
        <f t="shared" si="294"/>
        <v>24.313636363636363</v>
      </c>
      <c r="BN128" s="94">
        <f t="shared" si="294"/>
        <v>24.110810810810808</v>
      </c>
      <c r="BO128" s="95">
        <f t="shared" si="294"/>
        <v>23.574999999999999</v>
      </c>
      <c r="BQ128" s="34">
        <f>BQ63</f>
        <v>0.54166666666666685</v>
      </c>
      <c r="BR128" s="93" t="str">
        <f t="shared" ref="BR128:BX128" si="295">IFERROR( SUM( BR63:BR66 ) / COUNTIF( BR63:BR66, "&gt;0" ), "")</f>
        <v/>
      </c>
      <c r="BS128" s="94">
        <f t="shared" si="295"/>
        <v>28.4</v>
      </c>
      <c r="BT128" s="88" t="str">
        <f t="shared" si="295"/>
        <v/>
      </c>
      <c r="BU128" s="94" t="str">
        <f t="shared" si="295"/>
        <v/>
      </c>
      <c r="BV128" s="88" t="str">
        <f t="shared" si="295"/>
        <v/>
      </c>
      <c r="BW128" s="94">
        <f t="shared" si="295"/>
        <v>30.1</v>
      </c>
      <c r="BX128" s="95">
        <f t="shared" si="295"/>
        <v>25.9</v>
      </c>
      <c r="BZ128" s="41"/>
      <c r="CA128" s="327">
        <f t="shared" si="185"/>
        <v>28.133333333333336</v>
      </c>
      <c r="CB128" s="124">
        <f t="shared" si="229"/>
        <v>30</v>
      </c>
      <c r="CD128" s="90">
        <f>SUM(CD63:CD66)</f>
        <v>0</v>
      </c>
      <c r="CE128" s="89">
        <f t="shared" ref="CE128:CJ128" si="296">SUM(CE63:CE66)</f>
        <v>2</v>
      </c>
      <c r="CF128" s="91">
        <f t="shared" si="296"/>
        <v>2</v>
      </c>
      <c r="CG128" s="89">
        <f t="shared" si="296"/>
        <v>3</v>
      </c>
      <c r="CH128" s="91">
        <f t="shared" si="296"/>
        <v>0</v>
      </c>
      <c r="CI128" s="89">
        <f t="shared" si="296"/>
        <v>6</v>
      </c>
      <c r="CJ128" s="92">
        <f t="shared" si="296"/>
        <v>2</v>
      </c>
      <c r="CK128" s="707">
        <f>IFERROR(AVERAGE(CK63:CK66), "")</f>
        <v>9.0405081996659895</v>
      </c>
      <c r="CM128" s="88"/>
      <c r="CN128" s="88"/>
      <c r="CO128" s="88"/>
      <c r="CP128" s="88"/>
      <c r="CQ128" s="88"/>
      <c r="CR128" s="88"/>
      <c r="CS128" s="88"/>
      <c r="CY128" s="93">
        <f>SUM(CY63:CY66)</f>
        <v>0.8</v>
      </c>
      <c r="CZ128" s="94">
        <f>SUM(CZ63:CZ66)</f>
        <v>16.600000000000001</v>
      </c>
      <c r="DA128" s="88">
        <f>SUM(DA63:DA66)</f>
        <v>4</v>
      </c>
      <c r="DB128" s="94">
        <f>SUM(DB63:DB66)</f>
        <v>0.2</v>
      </c>
      <c r="DC128" s="95">
        <f>SUM(DC63:DC66)</f>
        <v>0</v>
      </c>
      <c r="DF128" s="93">
        <f t="shared" si="208"/>
        <v>0</v>
      </c>
      <c r="DG128" s="88">
        <f t="shared" si="209"/>
        <v>9.5238095238095237</v>
      </c>
      <c r="DH128" s="88">
        <f t="shared" si="210"/>
        <v>10</v>
      </c>
      <c r="DI128" s="88">
        <f t="shared" si="211"/>
        <v>13.043478260869565</v>
      </c>
      <c r="DJ128" s="88">
        <f t="shared" si="212"/>
        <v>0</v>
      </c>
      <c r="DK128" s="88">
        <f t="shared" si="213"/>
        <v>16.216216216216218</v>
      </c>
      <c r="DL128" s="95">
        <f t="shared" si="214"/>
        <v>7.1428571428571423</v>
      </c>
      <c r="DN128" s="90" t="e">
        <f t="shared" ref="DN128:DT128" si="297">IF(SUM(DN63:DN66)&gt;0, SUM(DN63:DN66), NA())</f>
        <v>#N/A</v>
      </c>
      <c r="DO128" s="89" t="e">
        <f t="shared" si="297"/>
        <v>#N/A</v>
      </c>
      <c r="DP128" s="91">
        <f t="shared" si="297"/>
        <v>1</v>
      </c>
      <c r="DQ128" s="89">
        <f t="shared" si="297"/>
        <v>1</v>
      </c>
      <c r="DR128" s="91" t="e">
        <f t="shared" si="297"/>
        <v>#N/A</v>
      </c>
      <c r="DS128" s="89">
        <f t="shared" si="297"/>
        <v>1</v>
      </c>
      <c r="DT128" s="92" t="e">
        <f t="shared" si="297"/>
        <v>#N/A</v>
      </c>
      <c r="DV128" s="90" t="e">
        <f t="shared" ref="DV128:EB128" si="298">IF(SUM(DV63:DV66)&gt;0, SUM(DV63:DV66), NA())</f>
        <v>#N/A</v>
      </c>
      <c r="DW128" s="89">
        <f t="shared" si="298"/>
        <v>2</v>
      </c>
      <c r="DX128" s="91">
        <f t="shared" si="298"/>
        <v>1</v>
      </c>
      <c r="DY128" s="89">
        <f t="shared" si="298"/>
        <v>2</v>
      </c>
      <c r="DZ128" s="91" t="e">
        <f t="shared" si="298"/>
        <v>#N/A</v>
      </c>
      <c r="EA128" s="89">
        <f t="shared" si="298"/>
        <v>5</v>
      </c>
      <c r="EB128" s="92">
        <f t="shared" si="298"/>
        <v>2</v>
      </c>
      <c r="ED128" s="714" t="str">
        <f t="shared" si="190"/>
        <v/>
      </c>
      <c r="EE128" s="715" t="str">
        <f t="shared" si="191"/>
        <v/>
      </c>
      <c r="EF128" s="715">
        <f t="shared" si="192"/>
        <v>0.05</v>
      </c>
      <c r="EG128" s="715">
        <f t="shared" si="193"/>
        <v>4.3478260869565216E-2</v>
      </c>
      <c r="EH128" s="715" t="str">
        <f t="shared" si="194"/>
        <v/>
      </c>
      <c r="EI128" s="715">
        <f t="shared" si="195"/>
        <v>2.7027027027027029E-2</v>
      </c>
      <c r="EJ128" s="716" t="str">
        <f t="shared" si="196"/>
        <v/>
      </c>
      <c r="EK128" s="721">
        <f t="shared" si="217"/>
        <v>7.1856287425149699</v>
      </c>
      <c r="EL128" s="714" t="str">
        <f t="shared" si="218"/>
        <v/>
      </c>
      <c r="EM128" s="715">
        <f t="shared" si="219"/>
        <v>9.5238095238095233E-2</v>
      </c>
      <c r="EN128" s="715">
        <f t="shared" si="220"/>
        <v>0.05</v>
      </c>
      <c r="EO128" s="715">
        <f t="shared" si="221"/>
        <v>8.6956521739130432E-2</v>
      </c>
      <c r="EP128" s="715" t="str">
        <f t="shared" si="222"/>
        <v/>
      </c>
      <c r="EQ128" s="715">
        <f t="shared" si="223"/>
        <v>0.13513513513513514</v>
      </c>
      <c r="ER128" s="716">
        <f t="shared" si="224"/>
        <v>7.1428571428571425E-2</v>
      </c>
      <c r="ES128" s="721">
        <f t="shared" si="225"/>
        <v>1.7964071856287425</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17</v>
      </c>
      <c r="AR129" s="34">
        <f>AR67</f>
        <v>0.58333333333333337</v>
      </c>
      <c r="AS129" s="90">
        <f>SUM(AS67:AS70)</f>
        <v>1.1428571428571428</v>
      </c>
      <c r="AT129" s="89">
        <f>SUM(AT67:AT70)</f>
        <v>19.714285714285715</v>
      </c>
      <c r="AU129" s="91">
        <f>SUM(AU67:AU70)</f>
        <v>2.5714285714285712</v>
      </c>
      <c r="AV129" s="89">
        <f>SUM(AV67:AV70)</f>
        <v>0</v>
      </c>
      <c r="AW129" s="92">
        <f>SUM(AW67:AW70)</f>
        <v>0</v>
      </c>
      <c r="AY129" s="34">
        <f>AY67</f>
        <v>0.58333333333333337</v>
      </c>
      <c r="AZ129" s="90">
        <f t="shared" ref="AZ129:BF129" si="299">IF(SUM(AZ67:AZ70)&gt;0, SUM(AZ67:AZ70), NA())</f>
        <v>18</v>
      </c>
      <c r="BA129" s="89">
        <f t="shared" si="299"/>
        <v>30</v>
      </c>
      <c r="BB129" s="91">
        <f t="shared" si="299"/>
        <v>20</v>
      </c>
      <c r="BC129" s="89">
        <f t="shared" si="299"/>
        <v>28</v>
      </c>
      <c r="BD129" s="91">
        <f t="shared" si="299"/>
        <v>24</v>
      </c>
      <c r="BE129" s="89">
        <f t="shared" si="299"/>
        <v>20</v>
      </c>
      <c r="BF129" s="92">
        <f t="shared" si="299"/>
        <v>24</v>
      </c>
      <c r="BH129" s="34">
        <f>BH67</f>
        <v>0.58333333333333337</v>
      </c>
      <c r="BI129" s="93">
        <f t="shared" ref="BI129:BO129" si="300">IF(SUM(CM67:CM70)&lt;=0, NA(), SUM(CM67:CM70)/AZ129)</f>
        <v>24.444444444444443</v>
      </c>
      <c r="BJ129" s="94">
        <f t="shared" si="300"/>
        <v>24.816666666666666</v>
      </c>
      <c r="BK129" s="88">
        <f t="shared" si="300"/>
        <v>24.175000000000001</v>
      </c>
      <c r="BL129" s="94">
        <f t="shared" si="300"/>
        <v>25.060714285714287</v>
      </c>
      <c r="BM129" s="88">
        <f t="shared" si="300"/>
        <v>25.066666666666666</v>
      </c>
      <c r="BN129" s="94">
        <f t="shared" si="300"/>
        <v>22.704999999999998</v>
      </c>
      <c r="BO129" s="95">
        <f t="shared" si="300"/>
        <v>26.216666666666669</v>
      </c>
      <c r="BQ129" s="34">
        <f>BQ67</f>
        <v>0.58333333333333337</v>
      </c>
      <c r="BR129" s="93" t="str">
        <f t="shared" ref="BR129:BX129" si="301">IFERROR( SUM( BR67:BR70 ) / COUNTIF( BR67:BR70, "&gt;0" ), "")</f>
        <v/>
      </c>
      <c r="BS129" s="94">
        <f t="shared" si="301"/>
        <v>31.75</v>
      </c>
      <c r="BT129" s="88" t="str">
        <f t="shared" si="301"/>
        <v/>
      </c>
      <c r="BU129" s="94">
        <f t="shared" si="301"/>
        <v>31.9</v>
      </c>
      <c r="BV129" s="88" t="str">
        <f t="shared" si="301"/>
        <v/>
      </c>
      <c r="BW129" s="94" t="str">
        <f t="shared" si="301"/>
        <v/>
      </c>
      <c r="BX129" s="95">
        <f t="shared" si="301"/>
        <v>29.7</v>
      </c>
      <c r="BZ129" s="41"/>
      <c r="CA129" s="327">
        <f t="shared" si="185"/>
        <v>31.116666666666664</v>
      </c>
      <c r="CB129" s="124">
        <f t="shared" si="229"/>
        <v>30</v>
      </c>
      <c r="CD129" s="90">
        <f>SUM(CD67:CD70)</f>
        <v>3</v>
      </c>
      <c r="CE129" s="89">
        <f t="shared" ref="CE129:CJ129" si="302">SUM(CE67:CE70)</f>
        <v>6</v>
      </c>
      <c r="CF129" s="91">
        <f t="shared" si="302"/>
        <v>2</v>
      </c>
      <c r="CG129" s="89">
        <f t="shared" si="302"/>
        <v>3</v>
      </c>
      <c r="CH129" s="91">
        <f t="shared" si="302"/>
        <v>3</v>
      </c>
      <c r="CI129" s="89">
        <f t="shared" si="302"/>
        <v>2</v>
      </c>
      <c r="CJ129" s="92">
        <f t="shared" si="302"/>
        <v>2</v>
      </c>
      <c r="CK129" s="707">
        <f>IFERROR(AVERAGE(CK67:CK70), "")</f>
        <v>11.710583623693379</v>
      </c>
      <c r="CM129" s="88"/>
      <c r="CN129" s="88"/>
      <c r="CO129" s="88"/>
      <c r="CP129" s="88"/>
      <c r="CQ129" s="88"/>
      <c r="CR129" s="88"/>
      <c r="CS129" s="88"/>
      <c r="CY129" s="93">
        <f>SUM(CY67:CY70)</f>
        <v>0.60000000000000009</v>
      </c>
      <c r="CZ129" s="94">
        <f>SUM(CZ67:CZ70)</f>
        <v>20.399999999999999</v>
      </c>
      <c r="DA129" s="88">
        <f>SUM(DA67:DA70)</f>
        <v>3</v>
      </c>
      <c r="DB129" s="94">
        <f>SUM(DB67:DB70)</f>
        <v>0</v>
      </c>
      <c r="DC129" s="95">
        <f>SUM(DC67:DC70)</f>
        <v>0</v>
      </c>
      <c r="DF129" s="93">
        <f t="shared" si="208"/>
        <v>16.666666666666664</v>
      </c>
      <c r="DG129" s="88">
        <f t="shared" si="209"/>
        <v>20</v>
      </c>
      <c r="DH129" s="88">
        <f t="shared" si="210"/>
        <v>10</v>
      </c>
      <c r="DI129" s="88">
        <f t="shared" si="211"/>
        <v>10.714285714285714</v>
      </c>
      <c r="DJ129" s="88">
        <f t="shared" si="212"/>
        <v>12.5</v>
      </c>
      <c r="DK129" s="88">
        <f t="shared" si="213"/>
        <v>10</v>
      </c>
      <c r="DL129" s="95">
        <f t="shared" si="214"/>
        <v>8.3333333333333321</v>
      </c>
      <c r="DN129" s="90" t="e">
        <f t="shared" ref="DN129:DT129" si="303">IF(SUM(DN67:DN70)&gt;0, SUM(DN67:DN70), NA())</f>
        <v>#N/A</v>
      </c>
      <c r="DO129" s="89">
        <f t="shared" si="303"/>
        <v>2</v>
      </c>
      <c r="DP129" s="91" t="e">
        <f t="shared" si="303"/>
        <v>#N/A</v>
      </c>
      <c r="DQ129" s="89" t="e">
        <f t="shared" si="303"/>
        <v>#N/A</v>
      </c>
      <c r="DR129" s="91">
        <f t="shared" si="303"/>
        <v>1</v>
      </c>
      <c r="DS129" s="89">
        <f t="shared" si="303"/>
        <v>1</v>
      </c>
      <c r="DT129" s="92" t="e">
        <f t="shared" si="303"/>
        <v>#N/A</v>
      </c>
      <c r="DV129" s="90">
        <f t="shared" ref="DV129:EB129" si="304">IF(SUM(DV67:DV70)&gt;0, SUM(DV67:DV70), NA())</f>
        <v>3</v>
      </c>
      <c r="DW129" s="89">
        <f t="shared" si="304"/>
        <v>4</v>
      </c>
      <c r="DX129" s="91">
        <f t="shared" si="304"/>
        <v>2</v>
      </c>
      <c r="DY129" s="89">
        <f t="shared" si="304"/>
        <v>3</v>
      </c>
      <c r="DZ129" s="91">
        <f t="shared" si="304"/>
        <v>2</v>
      </c>
      <c r="EA129" s="89">
        <f t="shared" si="304"/>
        <v>1</v>
      </c>
      <c r="EB129" s="92">
        <f t="shared" si="304"/>
        <v>2</v>
      </c>
      <c r="ED129" s="714" t="str">
        <f t="shared" si="190"/>
        <v/>
      </c>
      <c r="EE129" s="715">
        <f t="shared" si="191"/>
        <v>6.6666666666666666E-2</v>
      </c>
      <c r="EF129" s="715" t="str">
        <f t="shared" si="192"/>
        <v/>
      </c>
      <c r="EG129" s="715" t="str">
        <f t="shared" si="193"/>
        <v/>
      </c>
      <c r="EH129" s="715">
        <f t="shared" si="194"/>
        <v>4.1666666666666664E-2</v>
      </c>
      <c r="EI129" s="715">
        <f t="shared" si="195"/>
        <v>0.05</v>
      </c>
      <c r="EJ129" s="716" t="str">
        <f t="shared" si="196"/>
        <v/>
      </c>
      <c r="EK129" s="721">
        <f t="shared" si="217"/>
        <v>10.365853658536585</v>
      </c>
      <c r="EL129" s="714">
        <f t="shared" si="218"/>
        <v>0.16666666666666666</v>
      </c>
      <c r="EM129" s="715">
        <f t="shared" si="219"/>
        <v>0.13333333333333333</v>
      </c>
      <c r="EN129" s="715">
        <f t="shared" si="220"/>
        <v>0.1</v>
      </c>
      <c r="EO129" s="715">
        <f t="shared" si="221"/>
        <v>0.10714285714285714</v>
      </c>
      <c r="EP129" s="715">
        <f t="shared" si="222"/>
        <v>8.3333333333333329E-2</v>
      </c>
      <c r="EQ129" s="715">
        <f t="shared" si="223"/>
        <v>0.05</v>
      </c>
      <c r="ER129" s="716">
        <f t="shared" si="224"/>
        <v>8.3333333333333329E-2</v>
      </c>
      <c r="ES129" s="721">
        <f t="shared" si="225"/>
        <v>2.4390243902439024</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13</v>
      </c>
      <c r="AR130" s="34">
        <f>AR71</f>
        <v>0.62499999999999989</v>
      </c>
      <c r="AS130" s="90">
        <f>SUM(AS71:AS74)</f>
        <v>1.1428571428571428</v>
      </c>
      <c r="AT130" s="89">
        <f>SUM(AT71:AT74)</f>
        <v>26.285714285714285</v>
      </c>
      <c r="AU130" s="91">
        <f>SUM(AU71:AU74)</f>
        <v>1.9999999999999998</v>
      </c>
      <c r="AV130" s="89">
        <f>SUM(AV71:AV74)</f>
        <v>0</v>
      </c>
      <c r="AW130" s="92">
        <f>SUM(AW71:AW74)</f>
        <v>0</v>
      </c>
      <c r="AY130" s="34">
        <f>AY71</f>
        <v>0.62499999999999989</v>
      </c>
      <c r="AZ130" s="90">
        <f t="shared" ref="AZ130:BF130" si="305">IF(SUM(AZ71:AZ74)&gt;0, SUM(AZ71:AZ74), NA())</f>
        <v>33</v>
      </c>
      <c r="BA130" s="89">
        <f t="shared" si="305"/>
        <v>30</v>
      </c>
      <c r="BB130" s="91">
        <f t="shared" si="305"/>
        <v>27</v>
      </c>
      <c r="BC130" s="89">
        <f t="shared" si="305"/>
        <v>38</v>
      </c>
      <c r="BD130" s="91">
        <f t="shared" si="305"/>
        <v>23</v>
      </c>
      <c r="BE130" s="89">
        <f t="shared" si="305"/>
        <v>21</v>
      </c>
      <c r="BF130" s="92">
        <f t="shared" si="305"/>
        <v>34</v>
      </c>
      <c r="BH130" s="34">
        <f>BH71</f>
        <v>0.62499999999999989</v>
      </c>
      <c r="BI130" s="93">
        <f t="shared" ref="BI130:BO130" si="306">IF(SUM(CM71:CM74)&lt;=0, NA(), SUM(CM71:CM74)/AZ130)</f>
        <v>23.866666666666667</v>
      </c>
      <c r="BJ130" s="94">
        <f t="shared" si="306"/>
        <v>24.006666666666664</v>
      </c>
      <c r="BK130" s="88">
        <f t="shared" si="306"/>
        <v>23.537037037037038</v>
      </c>
      <c r="BL130" s="94">
        <f t="shared" si="306"/>
        <v>26.157894736842099</v>
      </c>
      <c r="BM130" s="88">
        <f t="shared" si="306"/>
        <v>25.621739130434779</v>
      </c>
      <c r="BN130" s="94">
        <f t="shared" si="306"/>
        <v>22.014285714285716</v>
      </c>
      <c r="BO130" s="95">
        <f t="shared" si="306"/>
        <v>23.079411764705885</v>
      </c>
      <c r="BQ130" s="34">
        <f>BQ71</f>
        <v>0.62499999999999989</v>
      </c>
      <c r="BR130" s="93">
        <f t="shared" ref="BR130:BX130" si="307">IFERROR( SUM( BR71:BR74 ) / COUNTIF( BR71:BR74, "&gt;0" ), "")</f>
        <v>28.2</v>
      </c>
      <c r="BS130" s="94" t="str">
        <f t="shared" si="307"/>
        <v/>
      </c>
      <c r="BT130" s="88" t="str">
        <f t="shared" si="307"/>
        <v/>
      </c>
      <c r="BU130" s="94">
        <f t="shared" si="307"/>
        <v>30</v>
      </c>
      <c r="BV130" s="88" t="str">
        <f t="shared" si="307"/>
        <v/>
      </c>
      <c r="BW130" s="94" t="str">
        <f t="shared" si="307"/>
        <v/>
      </c>
      <c r="BX130" s="95">
        <f t="shared" si="307"/>
        <v>28</v>
      </c>
      <c r="BZ130" s="41"/>
      <c r="CA130" s="327">
        <f t="shared" si="185"/>
        <v>28.733333333333334</v>
      </c>
      <c r="CB130" s="124">
        <f t="shared" si="229"/>
        <v>30</v>
      </c>
      <c r="CD130" s="90">
        <f>SUM(CD71:CD74)</f>
        <v>2</v>
      </c>
      <c r="CE130" s="89">
        <f t="shared" ref="CE130:CJ130" si="308">SUM(CE71:CE74)</f>
        <v>3</v>
      </c>
      <c r="CF130" s="91">
        <f t="shared" si="308"/>
        <v>3</v>
      </c>
      <c r="CG130" s="89">
        <f t="shared" si="308"/>
        <v>4</v>
      </c>
      <c r="CH130" s="91">
        <f t="shared" si="308"/>
        <v>5</v>
      </c>
      <c r="CI130" s="89">
        <f t="shared" si="308"/>
        <v>2</v>
      </c>
      <c r="CJ130" s="92">
        <f t="shared" si="308"/>
        <v>2</v>
      </c>
      <c r="CK130" s="707">
        <f>IFERROR(AVERAGE(CK71:CK74), "")</f>
        <v>11.256228090905511</v>
      </c>
      <c r="CM130" s="88"/>
      <c r="CN130" s="88"/>
      <c r="CO130" s="88"/>
      <c r="CP130" s="88"/>
      <c r="CQ130" s="88"/>
      <c r="CR130" s="88"/>
      <c r="CS130" s="88"/>
      <c r="CY130" s="93">
        <f>SUM(CY71:CY74)</f>
        <v>0.60000000000000009</v>
      </c>
      <c r="CZ130" s="94">
        <f>SUM(CZ71:CZ74)</f>
        <v>29.2</v>
      </c>
      <c r="DA130" s="88">
        <f>SUM(DA71:DA74)</f>
        <v>2.6</v>
      </c>
      <c r="DB130" s="94">
        <f>SUM(DB71:DB74)</f>
        <v>0</v>
      </c>
      <c r="DC130" s="95">
        <f>SUM(DC71:DC74)</f>
        <v>0</v>
      </c>
      <c r="DF130" s="93">
        <f t="shared" si="208"/>
        <v>6.0606060606060606</v>
      </c>
      <c r="DG130" s="88">
        <f t="shared" si="209"/>
        <v>10</v>
      </c>
      <c r="DH130" s="88">
        <f t="shared" si="210"/>
        <v>11.111111111111111</v>
      </c>
      <c r="DI130" s="88">
        <f t="shared" si="211"/>
        <v>10.526315789473683</v>
      </c>
      <c r="DJ130" s="88">
        <f t="shared" si="212"/>
        <v>21.739130434782609</v>
      </c>
      <c r="DK130" s="88">
        <f t="shared" si="213"/>
        <v>9.5238095238095237</v>
      </c>
      <c r="DL130" s="95">
        <f t="shared" si="214"/>
        <v>5.8823529411764701</v>
      </c>
      <c r="DN130" s="90" t="e">
        <f t="shared" ref="DN130:DT130" si="309">IF(SUM(DN71:DN74)&gt;0, SUM(DN71:DN74), NA())</f>
        <v>#N/A</v>
      </c>
      <c r="DO130" s="89" t="e">
        <f t="shared" si="309"/>
        <v>#N/A</v>
      </c>
      <c r="DP130" s="91" t="e">
        <f t="shared" si="309"/>
        <v>#N/A</v>
      </c>
      <c r="DQ130" s="89" t="e">
        <f t="shared" si="309"/>
        <v>#N/A</v>
      </c>
      <c r="DR130" s="91">
        <f t="shared" si="309"/>
        <v>1</v>
      </c>
      <c r="DS130" s="89" t="e">
        <f t="shared" si="309"/>
        <v>#N/A</v>
      </c>
      <c r="DT130" s="92">
        <f t="shared" si="309"/>
        <v>1</v>
      </c>
      <c r="DV130" s="90">
        <f t="shared" ref="DV130:EB130" si="310">IF(SUM(DV71:DV74)&gt;0, SUM(DV71:DV74), NA())</f>
        <v>2</v>
      </c>
      <c r="DW130" s="89">
        <f t="shared" si="310"/>
        <v>3</v>
      </c>
      <c r="DX130" s="91">
        <f t="shared" si="310"/>
        <v>3</v>
      </c>
      <c r="DY130" s="89">
        <f t="shared" si="310"/>
        <v>4</v>
      </c>
      <c r="DZ130" s="91">
        <f t="shared" si="310"/>
        <v>4</v>
      </c>
      <c r="EA130" s="89">
        <f t="shared" si="310"/>
        <v>2</v>
      </c>
      <c r="EB130" s="92">
        <f t="shared" si="310"/>
        <v>1</v>
      </c>
      <c r="ED130" s="714" t="str">
        <f t="shared" si="190"/>
        <v/>
      </c>
      <c r="EE130" s="715" t="str">
        <f t="shared" si="191"/>
        <v/>
      </c>
      <c r="EF130" s="715" t="str">
        <f t="shared" si="192"/>
        <v/>
      </c>
      <c r="EG130" s="715" t="str">
        <f t="shared" si="193"/>
        <v/>
      </c>
      <c r="EH130" s="715">
        <f t="shared" si="194"/>
        <v>4.3478260869565216E-2</v>
      </c>
      <c r="EI130" s="715" t="str">
        <f t="shared" si="195"/>
        <v/>
      </c>
      <c r="EJ130" s="716">
        <f t="shared" si="196"/>
        <v>2.9411764705882353E-2</v>
      </c>
      <c r="EK130" s="721">
        <f t="shared" si="217"/>
        <v>9.2233009708737868</v>
      </c>
      <c r="EL130" s="714">
        <f t="shared" si="218"/>
        <v>6.0606060606060608E-2</v>
      </c>
      <c r="EM130" s="715">
        <f t="shared" si="219"/>
        <v>0.1</v>
      </c>
      <c r="EN130" s="715">
        <f t="shared" si="220"/>
        <v>0.1111111111111111</v>
      </c>
      <c r="EO130" s="715">
        <f t="shared" si="221"/>
        <v>0.10526315789473684</v>
      </c>
      <c r="EP130" s="715">
        <f t="shared" si="222"/>
        <v>0.17391304347826086</v>
      </c>
      <c r="EQ130" s="715">
        <f t="shared" si="223"/>
        <v>9.5238095238095233E-2</v>
      </c>
      <c r="ER130" s="716">
        <f t="shared" si="224"/>
        <v>2.9411764705882353E-2</v>
      </c>
      <c r="ES130" s="721">
        <f t="shared" si="225"/>
        <v>0.97087378640776689</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16</v>
      </c>
      <c r="AR131" s="34">
        <f>AR75</f>
        <v>0.66666666666666641</v>
      </c>
      <c r="AS131" s="90">
        <f>SUM(AS75:AS78)</f>
        <v>0.5714285714285714</v>
      </c>
      <c r="AT131" s="89">
        <f>SUM(AT75:AT78)</f>
        <v>30.428571428571423</v>
      </c>
      <c r="AU131" s="91">
        <f>SUM(AU75:AU78)</f>
        <v>2.2857142857142856</v>
      </c>
      <c r="AV131" s="89">
        <f>SUM(AV75:AV78)</f>
        <v>0</v>
      </c>
      <c r="AW131" s="92">
        <f>SUM(AW75:AW78)</f>
        <v>0</v>
      </c>
      <c r="AY131" s="34">
        <f>AY75</f>
        <v>0.66666666666666641</v>
      </c>
      <c r="AZ131" s="90">
        <f t="shared" ref="AZ131:BF131" si="311">IF(SUM(AZ75:AZ78)&gt;0, SUM(AZ75:AZ78), NA())</f>
        <v>47</v>
      </c>
      <c r="BA131" s="89">
        <f t="shared" si="311"/>
        <v>44</v>
      </c>
      <c r="BB131" s="91">
        <f t="shared" si="311"/>
        <v>28</v>
      </c>
      <c r="BC131" s="89">
        <f t="shared" si="311"/>
        <v>39</v>
      </c>
      <c r="BD131" s="91">
        <f t="shared" si="311"/>
        <v>16</v>
      </c>
      <c r="BE131" s="89">
        <f t="shared" si="311"/>
        <v>20</v>
      </c>
      <c r="BF131" s="92">
        <f t="shared" si="311"/>
        <v>39</v>
      </c>
      <c r="BH131" s="34">
        <f>BH75</f>
        <v>0.66666666666666641</v>
      </c>
      <c r="BI131" s="93">
        <f t="shared" ref="BI131:BO131" si="312">IF(SUM(CM75:CM78)&lt;=0, NA(), SUM(CM75:CM78)/AZ131)</f>
        <v>23.444680851063833</v>
      </c>
      <c r="BJ131" s="94">
        <f t="shared" si="312"/>
        <v>24.868181818181821</v>
      </c>
      <c r="BK131" s="88">
        <f t="shared" si="312"/>
        <v>22.989285714285717</v>
      </c>
      <c r="BL131" s="94">
        <f t="shared" si="312"/>
        <v>25.364102564102566</v>
      </c>
      <c r="BM131" s="88">
        <f t="shared" si="312"/>
        <v>27.418750000000003</v>
      </c>
      <c r="BN131" s="94">
        <f t="shared" si="312"/>
        <v>23.115000000000002</v>
      </c>
      <c r="BO131" s="95">
        <f t="shared" si="312"/>
        <v>25.051282051282051</v>
      </c>
      <c r="BQ131" s="34">
        <f>BQ75</f>
        <v>0.66666666666666641</v>
      </c>
      <c r="BR131" s="93">
        <f t="shared" ref="BR131:BX131" si="313">IFERROR( SUM( BR75:BR78 ) / COUNTIF( BR75:BR78, "&gt;0" ), "")</f>
        <v>29.5</v>
      </c>
      <c r="BS131" s="94">
        <f t="shared" si="313"/>
        <v>30.049999999999997</v>
      </c>
      <c r="BT131" s="88">
        <f t="shared" si="313"/>
        <v>28.6</v>
      </c>
      <c r="BU131" s="94">
        <f t="shared" si="313"/>
        <v>31.75</v>
      </c>
      <c r="BV131" s="88" t="str">
        <f t="shared" si="313"/>
        <v/>
      </c>
      <c r="BW131" s="94" t="str">
        <f t="shared" si="313"/>
        <v/>
      </c>
      <c r="BX131" s="95">
        <f t="shared" si="313"/>
        <v>30.2</v>
      </c>
      <c r="BZ131" s="41"/>
      <c r="CA131" s="327">
        <f t="shared" si="185"/>
        <v>30.02</v>
      </c>
      <c r="CB131" s="124">
        <f t="shared" si="229"/>
        <v>30</v>
      </c>
      <c r="CD131" s="90">
        <f>SUM(CD75:CD78)</f>
        <v>6</v>
      </c>
      <c r="CE131" s="89">
        <f t="shared" ref="CE131:CJ131" si="314">SUM(CE75:CE78)</f>
        <v>6</v>
      </c>
      <c r="CF131" s="91">
        <f t="shared" si="314"/>
        <v>2</v>
      </c>
      <c r="CG131" s="89">
        <f t="shared" si="314"/>
        <v>6</v>
      </c>
      <c r="CH131" s="91">
        <f t="shared" si="314"/>
        <v>4</v>
      </c>
      <c r="CI131" s="89">
        <f t="shared" si="314"/>
        <v>1</v>
      </c>
      <c r="CJ131" s="92">
        <f t="shared" si="314"/>
        <v>4</v>
      </c>
      <c r="CK131" s="707">
        <f>IFERROR(AVERAGE(CK75:CK78), "")</f>
        <v>12.886345852895149</v>
      </c>
      <c r="CM131" s="88"/>
      <c r="CN131" s="88"/>
      <c r="CO131" s="88"/>
      <c r="CP131" s="88"/>
      <c r="CQ131" s="88"/>
      <c r="CR131" s="88"/>
      <c r="CS131" s="88"/>
      <c r="CY131" s="93">
        <f>SUM(CY75:CY78)</f>
        <v>0.8</v>
      </c>
      <c r="CZ131" s="94">
        <f>SUM(CZ75:CZ78)</f>
        <v>35.6</v>
      </c>
      <c r="DA131" s="88">
        <f>SUM(DA75:DA78)</f>
        <v>3</v>
      </c>
      <c r="DB131" s="94">
        <f>SUM(DB75:DB78)</f>
        <v>0</v>
      </c>
      <c r="DC131" s="95">
        <f>SUM(DC75:DC78)</f>
        <v>0</v>
      </c>
      <c r="DF131" s="93">
        <f t="shared" si="208"/>
        <v>12.76595744680851</v>
      </c>
      <c r="DG131" s="88">
        <f t="shared" si="209"/>
        <v>13.636363636363635</v>
      </c>
      <c r="DH131" s="88">
        <f t="shared" si="210"/>
        <v>7.1428571428571423</v>
      </c>
      <c r="DI131" s="88">
        <f t="shared" si="211"/>
        <v>15.384615384615385</v>
      </c>
      <c r="DJ131" s="88">
        <f t="shared" si="212"/>
        <v>25</v>
      </c>
      <c r="DK131" s="88">
        <f t="shared" si="213"/>
        <v>5</v>
      </c>
      <c r="DL131" s="95">
        <f t="shared" si="214"/>
        <v>10.256410256410255</v>
      </c>
      <c r="DN131" s="90" t="e">
        <f t="shared" ref="DN131:DT131" si="315">IF(SUM(DN75:DN78)&gt;0, SUM(DN75:DN78), NA())</f>
        <v>#N/A</v>
      </c>
      <c r="DO131" s="89" t="e">
        <f t="shared" si="315"/>
        <v>#N/A</v>
      </c>
      <c r="DP131" s="91" t="e">
        <f t="shared" si="315"/>
        <v>#N/A</v>
      </c>
      <c r="DQ131" s="89">
        <f t="shared" si="315"/>
        <v>3</v>
      </c>
      <c r="DR131" s="91">
        <f t="shared" si="315"/>
        <v>1</v>
      </c>
      <c r="DS131" s="89" t="e">
        <f t="shared" si="315"/>
        <v>#N/A</v>
      </c>
      <c r="DT131" s="92" t="e">
        <f t="shared" si="315"/>
        <v>#N/A</v>
      </c>
      <c r="DV131" s="90">
        <f t="shared" ref="DV131:EB131" si="316">IF(SUM(DV75:DV78)&gt;0, SUM(DV75:DV78), NA())</f>
        <v>6</v>
      </c>
      <c r="DW131" s="89">
        <f t="shared" si="316"/>
        <v>6</v>
      </c>
      <c r="DX131" s="91">
        <f t="shared" si="316"/>
        <v>2</v>
      </c>
      <c r="DY131" s="89">
        <f t="shared" si="316"/>
        <v>3</v>
      </c>
      <c r="DZ131" s="91">
        <f t="shared" si="316"/>
        <v>3</v>
      </c>
      <c r="EA131" s="89">
        <f t="shared" si="316"/>
        <v>1</v>
      </c>
      <c r="EB131" s="92">
        <f t="shared" si="316"/>
        <v>4</v>
      </c>
      <c r="ED131" s="714" t="str">
        <f t="shared" si="190"/>
        <v/>
      </c>
      <c r="EE131" s="715" t="str">
        <f t="shared" si="191"/>
        <v/>
      </c>
      <c r="EF131" s="715" t="str">
        <f t="shared" si="192"/>
        <v/>
      </c>
      <c r="EG131" s="715">
        <f t="shared" si="193"/>
        <v>7.6923076923076927E-2</v>
      </c>
      <c r="EH131" s="715">
        <f t="shared" si="194"/>
        <v>6.25E-2</v>
      </c>
      <c r="EI131" s="715" t="str">
        <f t="shared" si="195"/>
        <v/>
      </c>
      <c r="EJ131" s="716" t="str">
        <f t="shared" si="196"/>
        <v/>
      </c>
      <c r="EK131" s="721">
        <f t="shared" si="217"/>
        <v>10.72961373390558</v>
      </c>
      <c r="EL131" s="714">
        <f t="shared" si="218"/>
        <v>0.1276595744680851</v>
      </c>
      <c r="EM131" s="715">
        <f t="shared" si="219"/>
        <v>0.13636363636363635</v>
      </c>
      <c r="EN131" s="715">
        <f t="shared" si="220"/>
        <v>7.1428571428571425E-2</v>
      </c>
      <c r="EO131" s="715">
        <f t="shared" si="221"/>
        <v>7.6923076923076927E-2</v>
      </c>
      <c r="EP131" s="715">
        <f t="shared" si="222"/>
        <v>0.1875</v>
      </c>
      <c r="EQ131" s="715">
        <f t="shared" si="223"/>
        <v>0.05</v>
      </c>
      <c r="ER131" s="716">
        <f t="shared" si="224"/>
        <v>0.10256410256410256</v>
      </c>
      <c r="ES131" s="721">
        <f t="shared" si="225"/>
        <v>1.7167381974248928</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8</v>
      </c>
      <c r="AR132" s="34">
        <f>AR79</f>
        <v>0.70833333333333293</v>
      </c>
      <c r="AS132" s="90">
        <f>SUM(AS79:AS82)</f>
        <v>0.99999999999999989</v>
      </c>
      <c r="AT132" s="89">
        <f>SUM(AT79:AT82)</f>
        <v>26.142857142857142</v>
      </c>
      <c r="AU132" s="91">
        <f>SUM(AU79:AU82)</f>
        <v>1.1428571428571428</v>
      </c>
      <c r="AV132" s="89">
        <f>SUM(AV79:AV82)</f>
        <v>0</v>
      </c>
      <c r="AW132" s="92">
        <f>SUM(AW79:AW82)</f>
        <v>0</v>
      </c>
      <c r="AY132" s="34">
        <f>AY79</f>
        <v>0.70833333333333293</v>
      </c>
      <c r="AZ132" s="90">
        <f t="shared" ref="AZ132:BF132" si="317">IF(SUM(AZ79:AZ82)&gt;0, SUM(AZ79:AZ82), NA())</f>
        <v>45</v>
      </c>
      <c r="BA132" s="89">
        <f t="shared" si="317"/>
        <v>28</v>
      </c>
      <c r="BB132" s="91">
        <f t="shared" si="317"/>
        <v>34</v>
      </c>
      <c r="BC132" s="89">
        <f t="shared" si="317"/>
        <v>37</v>
      </c>
      <c r="BD132" s="91">
        <f t="shared" si="317"/>
        <v>17</v>
      </c>
      <c r="BE132" s="89">
        <f t="shared" si="317"/>
        <v>11</v>
      </c>
      <c r="BF132" s="92">
        <f t="shared" si="317"/>
        <v>26</v>
      </c>
      <c r="BH132" s="34">
        <f>BH79</f>
        <v>0.70833333333333293</v>
      </c>
      <c r="BI132" s="93">
        <f t="shared" ref="BI132:BO132" si="318">IF(SUM(CM79:CM82)&lt;=0, NA(), SUM(CM79:CM82)/AZ132)</f>
        <v>26.933333333333334</v>
      </c>
      <c r="BJ132" s="94">
        <f t="shared" si="318"/>
        <v>26.814285714285717</v>
      </c>
      <c r="BK132" s="88">
        <f t="shared" si="318"/>
        <v>27.099999999999998</v>
      </c>
      <c r="BL132" s="94">
        <f t="shared" si="318"/>
        <v>26.554054054054053</v>
      </c>
      <c r="BM132" s="88">
        <f t="shared" si="318"/>
        <v>24.847058823529409</v>
      </c>
      <c r="BN132" s="94">
        <f t="shared" si="318"/>
        <v>26.15454545454546</v>
      </c>
      <c r="BO132" s="95">
        <f t="shared" si="318"/>
        <v>25.965384615384615</v>
      </c>
      <c r="BQ132" s="34">
        <f>BQ79</f>
        <v>0.70833333333333293</v>
      </c>
      <c r="BR132" s="93">
        <f t="shared" ref="BR132:BX132" si="319">IFERROR( SUM( BR79:BR82 ) / COUNTIF( BR79:BR82, "&gt;0" ), "")</f>
        <v>32.5</v>
      </c>
      <c r="BS132" s="94" t="str">
        <f t="shared" si="319"/>
        <v/>
      </c>
      <c r="BT132" s="88">
        <f t="shared" si="319"/>
        <v>34.9</v>
      </c>
      <c r="BU132" s="94" t="str">
        <f t="shared" si="319"/>
        <v/>
      </c>
      <c r="BV132" s="88" t="str">
        <f t="shared" si="319"/>
        <v/>
      </c>
      <c r="BW132" s="94" t="str">
        <f t="shared" si="319"/>
        <v/>
      </c>
      <c r="BX132" s="95" t="str">
        <f t="shared" si="319"/>
        <v/>
      </c>
      <c r="BZ132" s="41"/>
      <c r="CA132" s="327">
        <f t="shared" si="185"/>
        <v>33.700000000000003</v>
      </c>
      <c r="CB132" s="124">
        <f t="shared" si="229"/>
        <v>30</v>
      </c>
      <c r="CD132" s="90">
        <f>SUM(CD79:CD82)</f>
        <v>6</v>
      </c>
      <c r="CE132" s="89">
        <f t="shared" ref="CE132:CJ132" si="320">SUM(CE79:CE82)</f>
        <v>7</v>
      </c>
      <c r="CF132" s="91">
        <f t="shared" si="320"/>
        <v>10</v>
      </c>
      <c r="CG132" s="89">
        <f t="shared" si="320"/>
        <v>7</v>
      </c>
      <c r="CH132" s="91">
        <f t="shared" si="320"/>
        <v>1</v>
      </c>
      <c r="CI132" s="89">
        <f t="shared" si="320"/>
        <v>2</v>
      </c>
      <c r="CJ132" s="92">
        <f t="shared" si="320"/>
        <v>7</v>
      </c>
      <c r="CK132" s="707">
        <f>IFERROR(AVERAGE(CK79:CK82), "")</f>
        <v>19.755993562493988</v>
      </c>
      <c r="CM132" s="88"/>
      <c r="CN132" s="88"/>
      <c r="CO132" s="88"/>
      <c r="CP132" s="88"/>
      <c r="CQ132" s="88"/>
      <c r="CR132" s="88"/>
      <c r="CS132" s="88"/>
      <c r="CY132" s="93">
        <f>SUM(CY79:CY82)</f>
        <v>1.2</v>
      </c>
      <c r="CZ132" s="94">
        <f>SUM(CZ79:CZ82)</f>
        <v>31.600000000000005</v>
      </c>
      <c r="DA132" s="88">
        <f>SUM(DA79:DA82)</f>
        <v>1.2000000000000002</v>
      </c>
      <c r="DB132" s="94">
        <f>SUM(DB79:DB82)</f>
        <v>0</v>
      </c>
      <c r="DC132" s="95">
        <f>SUM(DC79:DC82)</f>
        <v>0</v>
      </c>
      <c r="DF132" s="93">
        <f t="shared" si="208"/>
        <v>13.333333333333334</v>
      </c>
      <c r="DG132" s="88">
        <f t="shared" si="209"/>
        <v>25</v>
      </c>
      <c r="DH132" s="88">
        <f t="shared" si="210"/>
        <v>29.411764705882355</v>
      </c>
      <c r="DI132" s="88">
        <f t="shared" si="211"/>
        <v>18.918918918918919</v>
      </c>
      <c r="DJ132" s="88">
        <f t="shared" si="212"/>
        <v>5.8823529411764701</v>
      </c>
      <c r="DK132" s="88">
        <f t="shared" si="213"/>
        <v>18.181818181818183</v>
      </c>
      <c r="DL132" s="95">
        <f t="shared" si="214"/>
        <v>26.923076923076923</v>
      </c>
      <c r="DN132" s="90">
        <f t="shared" ref="DN132:DT132" si="321">IF(SUM(DN79:DN82)&gt;0, SUM(DN79:DN82), NA())</f>
        <v>3</v>
      </c>
      <c r="DO132" s="89" t="e">
        <f t="shared" si="321"/>
        <v>#N/A</v>
      </c>
      <c r="DP132" s="91">
        <f t="shared" si="321"/>
        <v>2</v>
      </c>
      <c r="DQ132" s="89">
        <f t="shared" si="321"/>
        <v>2</v>
      </c>
      <c r="DR132" s="91" t="e">
        <f t="shared" si="321"/>
        <v>#N/A</v>
      </c>
      <c r="DS132" s="89" t="e">
        <f t="shared" si="321"/>
        <v>#N/A</v>
      </c>
      <c r="DT132" s="92">
        <f t="shared" si="321"/>
        <v>2</v>
      </c>
      <c r="DV132" s="90">
        <f t="shared" ref="DV132:EB132" si="322">IF(SUM(DV79:DV82)&gt;0, SUM(DV79:DV82), NA())</f>
        <v>3</v>
      </c>
      <c r="DW132" s="89">
        <f t="shared" si="322"/>
        <v>7</v>
      </c>
      <c r="DX132" s="91">
        <f t="shared" si="322"/>
        <v>8</v>
      </c>
      <c r="DY132" s="89">
        <f t="shared" si="322"/>
        <v>5</v>
      </c>
      <c r="DZ132" s="91">
        <f t="shared" si="322"/>
        <v>1</v>
      </c>
      <c r="EA132" s="89">
        <f t="shared" si="322"/>
        <v>2</v>
      </c>
      <c r="EB132" s="92">
        <f t="shared" si="322"/>
        <v>5</v>
      </c>
      <c r="ED132" s="714">
        <f t="shared" si="190"/>
        <v>6.6666666666666666E-2</v>
      </c>
      <c r="EE132" s="715" t="str">
        <f t="shared" si="191"/>
        <v/>
      </c>
      <c r="EF132" s="715">
        <f t="shared" si="192"/>
        <v>5.8823529411764705E-2</v>
      </c>
      <c r="EG132" s="715">
        <f t="shared" si="193"/>
        <v>5.4054054054054057E-2</v>
      </c>
      <c r="EH132" s="715" t="str">
        <f t="shared" si="194"/>
        <v/>
      </c>
      <c r="EI132" s="715" t="str">
        <f t="shared" si="195"/>
        <v/>
      </c>
      <c r="EJ132" s="716">
        <f t="shared" si="196"/>
        <v>7.6923076923076927E-2</v>
      </c>
      <c r="EK132" s="721">
        <f t="shared" si="217"/>
        <v>15.656565656565657</v>
      </c>
      <c r="EL132" s="714">
        <f t="shared" si="218"/>
        <v>6.6666666666666666E-2</v>
      </c>
      <c r="EM132" s="715">
        <f t="shared" si="219"/>
        <v>0.25</v>
      </c>
      <c r="EN132" s="715">
        <f t="shared" si="220"/>
        <v>0.23529411764705882</v>
      </c>
      <c r="EO132" s="715">
        <f t="shared" si="221"/>
        <v>0.13513513513513514</v>
      </c>
      <c r="EP132" s="715">
        <f t="shared" si="222"/>
        <v>5.8823529411764705E-2</v>
      </c>
      <c r="EQ132" s="715">
        <f t="shared" si="223"/>
        <v>0.18181818181818182</v>
      </c>
      <c r="ER132" s="716">
        <f t="shared" si="224"/>
        <v>0.19230769230769232</v>
      </c>
      <c r="ES132" s="721">
        <f t="shared" si="225"/>
        <v>4.5454545454545459</v>
      </c>
    </row>
    <row r="133" spans="1:149" ht="15" x14ac:dyDescent="0.25">
      <c r="A133" s="352" t="s">
        <v>56</v>
      </c>
      <c r="B133" s="500">
        <v>1</v>
      </c>
      <c r="C133" s="148">
        <v>0</v>
      </c>
      <c r="D133" s="148">
        <v>0</v>
      </c>
      <c r="E133" s="148">
        <v>0</v>
      </c>
      <c r="F133" s="148">
        <v>1</v>
      </c>
      <c r="G133" s="148">
        <v>0</v>
      </c>
      <c r="H133" s="148">
        <v>0</v>
      </c>
      <c r="I133" s="148">
        <v>0</v>
      </c>
      <c r="J133" s="148">
        <v>0</v>
      </c>
      <c r="K133" s="148">
        <v>0</v>
      </c>
      <c r="L133" s="148">
        <v>0</v>
      </c>
      <c r="M133" s="512"/>
      <c r="N133" s="528" t="s">
        <v>56</v>
      </c>
      <c r="O133" s="733">
        <v>0</v>
      </c>
      <c r="P133" s="734">
        <v>0</v>
      </c>
      <c r="Q133" s="734">
        <v>0</v>
      </c>
      <c r="R133" s="734">
        <v>0</v>
      </c>
      <c r="S133" s="734">
        <v>0</v>
      </c>
      <c r="T133" s="734">
        <v>1</v>
      </c>
      <c r="U133" s="734">
        <v>0</v>
      </c>
      <c r="V133" s="734">
        <v>0</v>
      </c>
      <c r="W133" s="734">
        <v>0</v>
      </c>
      <c r="X133" s="734">
        <v>0</v>
      </c>
      <c r="Y133" s="734">
        <v>0</v>
      </c>
      <c r="Z133" s="734">
        <v>0</v>
      </c>
      <c r="AA133" s="734">
        <v>0</v>
      </c>
      <c r="AB133" s="734">
        <v>0</v>
      </c>
      <c r="AC133" s="149">
        <v>34.799999999999997</v>
      </c>
      <c r="AD133" s="149" t="s">
        <v>24</v>
      </c>
      <c r="AE133" s="148">
        <v>1</v>
      </c>
      <c r="AF133" s="149">
        <v>100</v>
      </c>
      <c r="AG133" s="148">
        <v>0</v>
      </c>
      <c r="AH133" s="149">
        <v>0</v>
      </c>
      <c r="AI133" s="148">
        <v>0</v>
      </c>
      <c r="AJ133" s="501">
        <v>0</v>
      </c>
      <c r="AP133" s="89">
        <f>SUM(AP83:AP86)</f>
        <v>5</v>
      </c>
      <c r="AR133" s="34">
        <f>AR83</f>
        <v>0.74999999999999944</v>
      </c>
      <c r="AS133" s="103">
        <f>SUM(AS83:AS86)</f>
        <v>0</v>
      </c>
      <c r="AT133" s="104">
        <f>SUM(AT83:AT86)</f>
        <v>16.428571428571431</v>
      </c>
      <c r="AU133" s="105">
        <f>SUM(AU83:AU86)</f>
        <v>0.71428571428571419</v>
      </c>
      <c r="AV133" s="104">
        <f>SUM(AV83:AV86)</f>
        <v>0</v>
      </c>
      <c r="AW133" s="106">
        <f>SUM(AW83:AW86)</f>
        <v>0</v>
      </c>
      <c r="AY133" s="34">
        <f>AY83</f>
        <v>0.74999999999999944</v>
      </c>
      <c r="AZ133" s="103">
        <f t="shared" ref="AZ133:BF133" si="323">IF(SUM(AZ83:AZ86)&gt;0, SUM(AZ83:AZ86), NA())</f>
        <v>22</v>
      </c>
      <c r="BA133" s="104">
        <f t="shared" si="323"/>
        <v>17</v>
      </c>
      <c r="BB133" s="105">
        <f t="shared" si="323"/>
        <v>25</v>
      </c>
      <c r="BC133" s="104">
        <f t="shared" si="323"/>
        <v>16</v>
      </c>
      <c r="BD133" s="105">
        <f t="shared" si="323"/>
        <v>11</v>
      </c>
      <c r="BE133" s="104">
        <f t="shared" si="323"/>
        <v>12</v>
      </c>
      <c r="BF133" s="106">
        <f t="shared" si="323"/>
        <v>17</v>
      </c>
      <c r="BH133" s="34">
        <f>BH83</f>
        <v>0.74999999999999944</v>
      </c>
      <c r="BI133" s="107">
        <f t="shared" ref="BI133:BO133" si="324">IF(SUM(CM83:CM86)&lt;=0, NA(), SUM(CM83:CM86)/AZ133)</f>
        <v>27.127272727272725</v>
      </c>
      <c r="BJ133" s="108">
        <f t="shared" si="324"/>
        <v>28.576470588235292</v>
      </c>
      <c r="BK133" s="109">
        <f t="shared" si="324"/>
        <v>28.432000000000002</v>
      </c>
      <c r="BL133" s="108">
        <f t="shared" si="324"/>
        <v>24.475000000000001</v>
      </c>
      <c r="BM133" s="109">
        <f t="shared" si="324"/>
        <v>26.281818181818185</v>
      </c>
      <c r="BN133" s="108">
        <f t="shared" si="324"/>
        <v>28.141666666666666</v>
      </c>
      <c r="BO133" s="110">
        <f t="shared" si="324"/>
        <v>26.129411764705885</v>
      </c>
      <c r="BQ133" s="34">
        <f>BQ83</f>
        <v>0.74999999999999944</v>
      </c>
      <c r="BR133" s="107">
        <f t="shared" ref="BR133:BX133" si="325">IFERROR( SUM( BR83:BR86 ) / COUNTIF( BR83:BR86, "&gt;0" ), "")</f>
        <v>29.2</v>
      </c>
      <c r="BS133" s="108" t="str">
        <f t="shared" si="325"/>
        <v/>
      </c>
      <c r="BT133" s="109" t="str">
        <f t="shared" si="325"/>
        <v/>
      </c>
      <c r="BU133" s="108" t="str">
        <f t="shared" si="325"/>
        <v/>
      </c>
      <c r="BV133" s="109" t="str">
        <f t="shared" si="325"/>
        <v/>
      </c>
      <c r="BW133" s="108" t="str">
        <f t="shared" si="325"/>
        <v/>
      </c>
      <c r="BX133" s="110" t="str">
        <f t="shared" si="325"/>
        <v/>
      </c>
      <c r="BZ133" s="41"/>
      <c r="CA133" s="327">
        <f t="shared" si="185"/>
        <v>29.2</v>
      </c>
      <c r="CB133" s="124">
        <f t="shared" si="229"/>
        <v>30</v>
      </c>
      <c r="CD133" s="103">
        <f>SUM(CD83:CD86)</f>
        <v>5</v>
      </c>
      <c r="CE133" s="104">
        <f t="shared" ref="CE133:CJ133" si="326">SUM(CE83:CE86)</f>
        <v>8</v>
      </c>
      <c r="CF133" s="105">
        <f t="shared" si="326"/>
        <v>10</v>
      </c>
      <c r="CG133" s="104">
        <f t="shared" si="326"/>
        <v>2</v>
      </c>
      <c r="CH133" s="105">
        <f t="shared" si="326"/>
        <v>1</v>
      </c>
      <c r="CI133" s="104">
        <f t="shared" si="326"/>
        <v>4</v>
      </c>
      <c r="CJ133" s="106">
        <f t="shared" si="326"/>
        <v>4</v>
      </c>
      <c r="CK133" s="707">
        <f>IFERROR(AVERAGE(CK83:CK86), "")</f>
        <v>27.22381384495722</v>
      </c>
      <c r="CM133" s="88"/>
      <c r="CN133" s="88"/>
      <c r="CO133" s="88"/>
      <c r="CP133" s="88"/>
      <c r="CQ133" s="88"/>
      <c r="CR133" s="88"/>
      <c r="CS133" s="88"/>
      <c r="CY133" s="107">
        <f>SUM(CY83:CY86)</f>
        <v>0</v>
      </c>
      <c r="CZ133" s="108">
        <f>SUM(CZ83:CZ86)</f>
        <v>18.399999999999999</v>
      </c>
      <c r="DA133" s="109">
        <f>SUM(DA83:DA86)</f>
        <v>1</v>
      </c>
      <c r="DB133" s="108">
        <f>SUM(DB83:DB86)</f>
        <v>0</v>
      </c>
      <c r="DC133" s="110">
        <f>SUM(DC83:DC86)</f>
        <v>0</v>
      </c>
      <c r="DF133" s="93">
        <f t="shared" si="208"/>
        <v>22.727272727272727</v>
      </c>
      <c r="DG133" s="88">
        <f t="shared" si="209"/>
        <v>47.058823529411761</v>
      </c>
      <c r="DH133" s="88">
        <f t="shared" si="210"/>
        <v>40</v>
      </c>
      <c r="DI133" s="88">
        <f t="shared" si="211"/>
        <v>12.5</v>
      </c>
      <c r="DJ133" s="88">
        <f t="shared" si="212"/>
        <v>9.0909090909090917</v>
      </c>
      <c r="DK133" s="88">
        <f t="shared" si="213"/>
        <v>33.333333333333329</v>
      </c>
      <c r="DL133" s="95">
        <f t="shared" si="214"/>
        <v>23.52941176470588</v>
      </c>
      <c r="DN133" s="103" t="e">
        <f t="shared" ref="DN133:DT133" si="327">IF(SUM(DN83:DN86)&gt;0, SUM(DN83:DN86), NA())</f>
        <v>#N/A</v>
      </c>
      <c r="DO133" s="104">
        <f t="shared" si="327"/>
        <v>1</v>
      </c>
      <c r="DP133" s="105">
        <f t="shared" si="327"/>
        <v>3</v>
      </c>
      <c r="DQ133" s="104" t="e">
        <f t="shared" si="327"/>
        <v>#N/A</v>
      </c>
      <c r="DR133" s="105" t="e">
        <f t="shared" si="327"/>
        <v>#N/A</v>
      </c>
      <c r="DS133" s="104" t="e">
        <f t="shared" si="327"/>
        <v>#N/A</v>
      </c>
      <c r="DT133" s="106" t="e">
        <f t="shared" si="327"/>
        <v>#N/A</v>
      </c>
      <c r="DV133" s="103">
        <f t="shared" ref="DV133:EB133" si="328">IF(SUM(DV83:DV86)&gt;0, SUM(DV83:DV86), NA())</f>
        <v>5</v>
      </c>
      <c r="DW133" s="104">
        <f t="shared" si="328"/>
        <v>7</v>
      </c>
      <c r="DX133" s="105">
        <f t="shared" si="328"/>
        <v>7</v>
      </c>
      <c r="DY133" s="104">
        <f t="shared" si="328"/>
        <v>2</v>
      </c>
      <c r="DZ133" s="105">
        <f t="shared" si="328"/>
        <v>1</v>
      </c>
      <c r="EA133" s="104">
        <f t="shared" si="328"/>
        <v>4</v>
      </c>
      <c r="EB133" s="106">
        <f t="shared" si="328"/>
        <v>4</v>
      </c>
      <c r="ED133" s="714" t="str">
        <f t="shared" si="190"/>
        <v/>
      </c>
      <c r="EE133" s="715">
        <f t="shared" si="191"/>
        <v>5.8823529411764705E-2</v>
      </c>
      <c r="EF133" s="715">
        <f t="shared" si="192"/>
        <v>0.12</v>
      </c>
      <c r="EG133" s="715" t="str">
        <f t="shared" si="193"/>
        <v/>
      </c>
      <c r="EH133" s="715" t="str">
        <f t="shared" si="194"/>
        <v/>
      </c>
      <c r="EI133" s="715" t="str">
        <f t="shared" si="195"/>
        <v/>
      </c>
      <c r="EJ133" s="716" t="str">
        <f t="shared" si="196"/>
        <v/>
      </c>
      <c r="EK133" s="721">
        <f t="shared" si="217"/>
        <v>25</v>
      </c>
      <c r="EL133" s="714">
        <f t="shared" si="218"/>
        <v>0.22727272727272727</v>
      </c>
      <c r="EM133" s="715">
        <f t="shared" si="219"/>
        <v>0.41176470588235292</v>
      </c>
      <c r="EN133" s="715">
        <f t="shared" si="220"/>
        <v>0.28000000000000003</v>
      </c>
      <c r="EO133" s="715">
        <f t="shared" si="221"/>
        <v>0.125</v>
      </c>
      <c r="EP133" s="715">
        <f t="shared" si="222"/>
        <v>9.0909090909090912E-2</v>
      </c>
      <c r="EQ133" s="715">
        <f t="shared" si="223"/>
        <v>0.33333333333333331</v>
      </c>
      <c r="ER133" s="716">
        <f t="shared" si="224"/>
        <v>0.23529411764705882</v>
      </c>
      <c r="ES133" s="721">
        <f t="shared" si="225"/>
        <v>3.3333333333333335</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v>
      </c>
      <c r="AR134" s="34">
        <f>AR87</f>
        <v>0.79166666666666596</v>
      </c>
      <c r="AS134" s="90">
        <f>SUM(AS87:AS90)</f>
        <v>0.14285714285714285</v>
      </c>
      <c r="AT134" s="89">
        <f>SUM(AT87:AT90)</f>
        <v>8</v>
      </c>
      <c r="AU134" s="91">
        <f>SUM(AU87:AU90)</f>
        <v>0.2857142857142857</v>
      </c>
      <c r="AV134" s="89">
        <f>SUM(AV87:AV90)</f>
        <v>0</v>
      </c>
      <c r="AW134" s="92">
        <f>SUM(AW87:AW90)</f>
        <v>0</v>
      </c>
      <c r="AY134" s="34">
        <f>AY87</f>
        <v>0.79166666666666596</v>
      </c>
      <c r="AZ134" s="90">
        <f t="shared" ref="AZ134:BF134" si="329">IF(SUM(AZ87:AZ90)&gt;0, SUM(AZ87:AZ90), NA())</f>
        <v>10</v>
      </c>
      <c r="BA134" s="89">
        <f t="shared" si="329"/>
        <v>15</v>
      </c>
      <c r="BB134" s="91">
        <f t="shared" si="329"/>
        <v>6</v>
      </c>
      <c r="BC134" s="89">
        <f t="shared" si="329"/>
        <v>9</v>
      </c>
      <c r="BD134" s="91">
        <f t="shared" si="329"/>
        <v>8</v>
      </c>
      <c r="BE134" s="89">
        <f t="shared" si="329"/>
        <v>5</v>
      </c>
      <c r="BF134" s="92">
        <f t="shared" si="329"/>
        <v>6</v>
      </c>
      <c r="BH134" s="34">
        <f>BH87</f>
        <v>0.79166666666666596</v>
      </c>
      <c r="BI134" s="93">
        <f t="shared" ref="BI134:BO134" si="330">IF(SUM(CM87:CM90)&lt;=0, NA(), SUM(CM87:CM90)/AZ134)</f>
        <v>25.76</v>
      </c>
      <c r="BJ134" s="94">
        <f t="shared" si="330"/>
        <v>26.533333333333335</v>
      </c>
      <c r="BK134" s="88">
        <f t="shared" si="330"/>
        <v>23.850000000000005</v>
      </c>
      <c r="BL134" s="94">
        <f t="shared" si="330"/>
        <v>27.033333333333335</v>
      </c>
      <c r="BM134" s="88">
        <f t="shared" si="330"/>
        <v>28.562499999999996</v>
      </c>
      <c r="BN134" s="94">
        <f t="shared" si="330"/>
        <v>27.68</v>
      </c>
      <c r="BO134" s="95">
        <f t="shared" si="330"/>
        <v>28.966666666666669</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30</v>
      </c>
      <c r="CD134" s="90">
        <f>SUM(CD87:CD90)</f>
        <v>1</v>
      </c>
      <c r="CE134" s="89">
        <f t="shared" ref="CE134:CJ134" si="332">SUM(CE87:CE90)</f>
        <v>4</v>
      </c>
      <c r="CF134" s="91">
        <f t="shared" si="332"/>
        <v>0</v>
      </c>
      <c r="CG134" s="89">
        <f t="shared" si="332"/>
        <v>1</v>
      </c>
      <c r="CH134" s="91">
        <f t="shared" si="332"/>
        <v>3</v>
      </c>
      <c r="CI134" s="89">
        <f t="shared" si="332"/>
        <v>1</v>
      </c>
      <c r="CJ134" s="92">
        <f t="shared" si="332"/>
        <v>2</v>
      </c>
      <c r="CK134" s="707">
        <f>IFERROR(AVERAGE(CK87:CK90), "")</f>
        <v>18.501400560224088</v>
      </c>
      <c r="CM134" s="88"/>
      <c r="CN134" s="88"/>
      <c r="CO134" s="88"/>
      <c r="CP134" s="88"/>
      <c r="CQ134" s="88"/>
      <c r="CR134" s="88"/>
      <c r="CS134" s="88"/>
      <c r="CY134" s="93">
        <f>SUM(CY87:CY90)</f>
        <v>0.2</v>
      </c>
      <c r="CZ134" s="94">
        <f>SUM(CZ87:CZ90)</f>
        <v>8.6000000000000014</v>
      </c>
      <c r="DA134" s="88">
        <f>SUM(DA87:DA90)</f>
        <v>0.4</v>
      </c>
      <c r="DB134" s="94">
        <f>SUM(DB87:DB90)</f>
        <v>0</v>
      </c>
      <c r="DC134" s="95">
        <f>SUM(DC87:DC90)</f>
        <v>0</v>
      </c>
      <c r="DF134" s="93">
        <f t="shared" si="208"/>
        <v>10</v>
      </c>
      <c r="DG134" s="88">
        <f t="shared" si="209"/>
        <v>26.666666666666668</v>
      </c>
      <c r="DH134" s="88">
        <f t="shared" si="210"/>
        <v>0</v>
      </c>
      <c r="DI134" s="88">
        <f t="shared" si="211"/>
        <v>11.111111111111111</v>
      </c>
      <c r="DJ134" s="88">
        <f t="shared" si="212"/>
        <v>37.5</v>
      </c>
      <c r="DK134" s="88">
        <f t="shared" si="213"/>
        <v>20</v>
      </c>
      <c r="DL134" s="95">
        <f t="shared" si="214"/>
        <v>33.333333333333329</v>
      </c>
      <c r="DN134" s="90" t="e">
        <f t="shared" ref="DN134:DT134" si="333">IF(SUM(DN87:DN90)&gt;0, SUM(DN87:DN90), NA())</f>
        <v>#N/A</v>
      </c>
      <c r="DO134" s="89" t="e">
        <f t="shared" si="333"/>
        <v>#N/A</v>
      </c>
      <c r="DP134" s="91" t="e">
        <f t="shared" si="333"/>
        <v>#N/A</v>
      </c>
      <c r="DQ134" s="89" t="e">
        <f t="shared" si="333"/>
        <v>#N/A</v>
      </c>
      <c r="DR134" s="91">
        <f t="shared" si="333"/>
        <v>1</v>
      </c>
      <c r="DS134" s="89" t="e">
        <f t="shared" si="333"/>
        <v>#N/A</v>
      </c>
      <c r="DT134" s="92">
        <f t="shared" si="333"/>
        <v>1</v>
      </c>
      <c r="DV134" s="90">
        <f t="shared" ref="DV134:EB134" si="334">IF(SUM(DV87:DV90)&gt;0, SUM(DV87:DV90), NA())</f>
        <v>1</v>
      </c>
      <c r="DW134" s="89">
        <f t="shared" si="334"/>
        <v>4</v>
      </c>
      <c r="DX134" s="91" t="e">
        <f t="shared" si="334"/>
        <v>#N/A</v>
      </c>
      <c r="DY134" s="89">
        <f t="shared" si="334"/>
        <v>1</v>
      </c>
      <c r="DZ134" s="91">
        <f t="shared" si="334"/>
        <v>2</v>
      </c>
      <c r="EA134" s="89">
        <f t="shared" si="334"/>
        <v>1</v>
      </c>
      <c r="EB134" s="92">
        <f t="shared" si="334"/>
        <v>1</v>
      </c>
      <c r="ED134" s="714" t="str">
        <f t="shared" si="190"/>
        <v/>
      </c>
      <c r="EE134" s="715" t="str">
        <f t="shared" si="191"/>
        <v/>
      </c>
      <c r="EF134" s="715" t="str">
        <f t="shared" si="192"/>
        <v/>
      </c>
      <c r="EG134" s="715" t="str">
        <f t="shared" si="193"/>
        <v/>
      </c>
      <c r="EH134" s="715">
        <f t="shared" si="194"/>
        <v>0.125</v>
      </c>
      <c r="EI134" s="715" t="str">
        <f t="shared" si="195"/>
        <v/>
      </c>
      <c r="EJ134" s="716">
        <f t="shared" si="196"/>
        <v>0.16666666666666666</v>
      </c>
      <c r="EK134" s="721">
        <f t="shared" si="217"/>
        <v>16.949152542372879</v>
      </c>
      <c r="EL134" s="714">
        <f t="shared" si="218"/>
        <v>0.1</v>
      </c>
      <c r="EM134" s="715">
        <f t="shared" si="219"/>
        <v>0.26666666666666666</v>
      </c>
      <c r="EN134" s="715" t="str">
        <f t="shared" si="220"/>
        <v/>
      </c>
      <c r="EO134" s="715">
        <f t="shared" si="221"/>
        <v>0.1111111111111111</v>
      </c>
      <c r="EP134" s="715">
        <f t="shared" si="222"/>
        <v>0.25</v>
      </c>
      <c r="EQ134" s="715">
        <f t="shared" si="223"/>
        <v>0.2</v>
      </c>
      <c r="ER134" s="716">
        <f t="shared" si="224"/>
        <v>0.16666666666666666</v>
      </c>
      <c r="ES134" s="721">
        <f t="shared" si="225"/>
        <v>3.3898305084745761</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v>
      </c>
      <c r="AR135" s="34">
        <f>AR91</f>
        <v>0.83333333333333248</v>
      </c>
      <c r="AS135" s="90">
        <f>SUM(AS91:AS94)</f>
        <v>0</v>
      </c>
      <c r="AT135" s="89">
        <f>SUM(AT91:AT94)</f>
        <v>6.7142857142857135</v>
      </c>
      <c r="AU135" s="91">
        <f>SUM(AU91:AU94)</f>
        <v>0.42857142857142855</v>
      </c>
      <c r="AV135" s="89">
        <f>SUM(AV91:AV94)</f>
        <v>0</v>
      </c>
      <c r="AW135" s="92">
        <f>SUM(AW91:AW94)</f>
        <v>0</v>
      </c>
      <c r="AY135" s="34">
        <f>AY91</f>
        <v>0.83333333333333248</v>
      </c>
      <c r="AZ135" s="90">
        <f t="shared" ref="AZ135:BF135" si="335">IF(SUM(AZ91:AZ94)&gt;0, SUM(AZ91:AZ94), NA())</f>
        <v>10</v>
      </c>
      <c r="BA135" s="89">
        <f t="shared" si="335"/>
        <v>8</v>
      </c>
      <c r="BB135" s="91">
        <f t="shared" si="335"/>
        <v>10</v>
      </c>
      <c r="BC135" s="89">
        <f t="shared" si="335"/>
        <v>7</v>
      </c>
      <c r="BD135" s="91">
        <f t="shared" si="335"/>
        <v>5</v>
      </c>
      <c r="BE135" s="89">
        <f t="shared" si="335"/>
        <v>4</v>
      </c>
      <c r="BF135" s="92">
        <f t="shared" si="335"/>
        <v>6</v>
      </c>
      <c r="BH135" s="34">
        <f>BH91</f>
        <v>0.83333333333333248</v>
      </c>
      <c r="BI135" s="93">
        <f t="shared" ref="BI135:BO135" si="336">IF(SUM(CM91:CM94)&lt;=0, NA(), SUM(CM91:CM94)/AZ135)</f>
        <v>22.690000000000005</v>
      </c>
      <c r="BJ135" s="94">
        <f t="shared" si="336"/>
        <v>26.9375</v>
      </c>
      <c r="BK135" s="88">
        <f t="shared" si="336"/>
        <v>26.580000000000002</v>
      </c>
      <c r="BL135" s="94">
        <f t="shared" si="336"/>
        <v>27.828571428571429</v>
      </c>
      <c r="BM135" s="88">
        <f t="shared" si="336"/>
        <v>25.8</v>
      </c>
      <c r="BN135" s="94">
        <f t="shared" si="336"/>
        <v>27.875</v>
      </c>
      <c r="BO135" s="95">
        <f t="shared" si="336"/>
        <v>26.666666666666668</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30</v>
      </c>
      <c r="CD135" s="90">
        <f>SUM(CD91:CD94)</f>
        <v>0</v>
      </c>
      <c r="CE135" s="89">
        <f t="shared" ref="CE135:CJ135" si="338">SUM(CE91:CE94)</f>
        <v>3</v>
      </c>
      <c r="CF135" s="91">
        <f t="shared" si="338"/>
        <v>3</v>
      </c>
      <c r="CG135" s="89">
        <f t="shared" si="338"/>
        <v>1</v>
      </c>
      <c r="CH135" s="91">
        <f t="shared" si="338"/>
        <v>1</v>
      </c>
      <c r="CI135" s="89">
        <f t="shared" si="338"/>
        <v>2</v>
      </c>
      <c r="CJ135" s="92">
        <f t="shared" si="338"/>
        <v>2</v>
      </c>
      <c r="CK135" s="707">
        <f>IFERROR(AVERAGE(CK91:CK94), "")</f>
        <v>25.595238095238095</v>
      </c>
      <c r="CM135" s="88"/>
      <c r="CN135" s="88"/>
      <c r="CO135" s="88"/>
      <c r="CP135" s="88"/>
      <c r="CQ135" s="88"/>
      <c r="CR135" s="88"/>
      <c r="CS135" s="88"/>
      <c r="CY135" s="93">
        <f>SUM(CY91:CY94)</f>
        <v>0</v>
      </c>
      <c r="CZ135" s="94">
        <f>SUM(CZ91:CZ94)</f>
        <v>7.6000000000000005</v>
      </c>
      <c r="DA135" s="88">
        <f>SUM(DA91:DA94)</f>
        <v>0.60000000000000009</v>
      </c>
      <c r="DB135" s="94">
        <f>SUM(DB91:DB94)</f>
        <v>0</v>
      </c>
      <c r="DC135" s="95">
        <f>SUM(DC91:DC94)</f>
        <v>0</v>
      </c>
      <c r="DF135" s="93">
        <f t="shared" si="208"/>
        <v>0</v>
      </c>
      <c r="DG135" s="88">
        <f t="shared" si="209"/>
        <v>37.5</v>
      </c>
      <c r="DH135" s="88">
        <f t="shared" si="210"/>
        <v>30</v>
      </c>
      <c r="DI135" s="88">
        <f t="shared" si="211"/>
        <v>14.285714285714285</v>
      </c>
      <c r="DJ135" s="88">
        <f t="shared" si="212"/>
        <v>20</v>
      </c>
      <c r="DK135" s="88">
        <f t="shared" si="213"/>
        <v>50</v>
      </c>
      <c r="DL135" s="95">
        <f t="shared" si="214"/>
        <v>33.333333333333329</v>
      </c>
      <c r="DN135" s="90" t="e">
        <f t="shared" ref="DN135:DT135" si="339">IF(SUM(DN91:DN94)&gt;0, SUM(DN91:DN94), NA())</f>
        <v>#N/A</v>
      </c>
      <c r="DO135" s="89">
        <f t="shared" si="339"/>
        <v>2</v>
      </c>
      <c r="DP135" s="91" t="e">
        <f t="shared" si="339"/>
        <v>#N/A</v>
      </c>
      <c r="DQ135" s="89" t="e">
        <f t="shared" si="339"/>
        <v>#N/A</v>
      </c>
      <c r="DR135" s="91" t="e">
        <f t="shared" si="339"/>
        <v>#N/A</v>
      </c>
      <c r="DS135" s="89">
        <f t="shared" si="339"/>
        <v>1</v>
      </c>
      <c r="DT135" s="92">
        <f t="shared" si="339"/>
        <v>1</v>
      </c>
      <c r="DV135" s="90" t="e">
        <f t="shared" ref="DV135:EB135" si="340">IF(SUM(DV91:DV94)&gt;0, SUM(DV91:DV94), NA())</f>
        <v>#N/A</v>
      </c>
      <c r="DW135" s="89">
        <f t="shared" si="340"/>
        <v>1</v>
      </c>
      <c r="DX135" s="91">
        <f t="shared" si="340"/>
        <v>3</v>
      </c>
      <c r="DY135" s="89">
        <f t="shared" si="340"/>
        <v>1</v>
      </c>
      <c r="DZ135" s="91">
        <f t="shared" si="340"/>
        <v>1</v>
      </c>
      <c r="EA135" s="89">
        <f t="shared" si="340"/>
        <v>1</v>
      </c>
      <c r="EB135" s="92">
        <f t="shared" si="340"/>
        <v>1</v>
      </c>
      <c r="ED135" s="714" t="str">
        <f t="shared" si="190"/>
        <v/>
      </c>
      <c r="EE135" s="715">
        <f t="shared" si="191"/>
        <v>0.25</v>
      </c>
      <c r="EF135" s="715" t="str">
        <f t="shared" si="192"/>
        <v/>
      </c>
      <c r="EG135" s="715" t="str">
        <f t="shared" si="193"/>
        <v/>
      </c>
      <c r="EH135" s="715" t="str">
        <f t="shared" si="194"/>
        <v/>
      </c>
      <c r="EI135" s="715">
        <f t="shared" si="195"/>
        <v>0.25</v>
      </c>
      <c r="EJ135" s="716">
        <f t="shared" si="196"/>
        <v>0.16666666666666666</v>
      </c>
      <c r="EK135" s="721">
        <f t="shared" si="217"/>
        <v>16</v>
      </c>
      <c r="EL135" s="714" t="str">
        <f t="shared" si="218"/>
        <v/>
      </c>
      <c r="EM135" s="715">
        <f t="shared" si="219"/>
        <v>0.125</v>
      </c>
      <c r="EN135" s="715">
        <f t="shared" si="220"/>
        <v>0.3</v>
      </c>
      <c r="EO135" s="715">
        <f t="shared" si="221"/>
        <v>0.14285714285714285</v>
      </c>
      <c r="EP135" s="715">
        <f t="shared" si="222"/>
        <v>0.2</v>
      </c>
      <c r="EQ135" s="715">
        <f t="shared" si="223"/>
        <v>0.25</v>
      </c>
      <c r="ER135" s="716">
        <f t="shared" si="224"/>
        <v>0.16666666666666666</v>
      </c>
      <c r="ES135" s="721">
        <f t="shared" si="225"/>
        <v>8</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3</v>
      </c>
      <c r="AU136" s="91">
        <f>SUM(AU95:AU98)</f>
        <v>0</v>
      </c>
      <c r="AV136" s="89">
        <f>SUM(AV95:AV98)</f>
        <v>0</v>
      </c>
      <c r="AW136" s="92">
        <f>SUM(AW95:AW98)</f>
        <v>0</v>
      </c>
      <c r="AY136" s="34">
        <f>AY95</f>
        <v>0.874999999999999</v>
      </c>
      <c r="AZ136" s="90">
        <f t="shared" ref="AZ136:BF136" si="341">IF(SUM(AZ95:AZ98)&gt;0, SUM(AZ95:AZ98), NA())</f>
        <v>3</v>
      </c>
      <c r="BA136" s="89">
        <f t="shared" si="341"/>
        <v>4</v>
      </c>
      <c r="BB136" s="91">
        <f t="shared" si="341"/>
        <v>6</v>
      </c>
      <c r="BC136" s="89">
        <f t="shared" si="341"/>
        <v>4</v>
      </c>
      <c r="BD136" s="91" t="e">
        <f t="shared" si="341"/>
        <v>#N/A</v>
      </c>
      <c r="BE136" s="89">
        <f t="shared" si="341"/>
        <v>2</v>
      </c>
      <c r="BF136" s="92">
        <f t="shared" si="341"/>
        <v>2</v>
      </c>
      <c r="BH136" s="34">
        <f>BH95</f>
        <v>0.874999999999999</v>
      </c>
      <c r="BI136" s="93">
        <f t="shared" ref="BI136:BO136" si="342">IF(SUM(CM95:CM98)&lt;=0, NA(), SUM(CM95:CM98)/AZ136)</f>
        <v>23.7</v>
      </c>
      <c r="BJ136" s="94">
        <f t="shared" si="342"/>
        <v>24.45</v>
      </c>
      <c r="BK136" s="88">
        <f t="shared" si="342"/>
        <v>24.316666666666666</v>
      </c>
      <c r="BL136" s="94">
        <f t="shared" si="342"/>
        <v>25.175000000000001</v>
      </c>
      <c r="BM136" s="88" t="e">
        <f t="shared" si="342"/>
        <v>#N/A</v>
      </c>
      <c r="BN136" s="94">
        <f t="shared" si="342"/>
        <v>26.549999999999997</v>
      </c>
      <c r="BO136" s="95">
        <f t="shared" si="342"/>
        <v>26.35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30</v>
      </c>
      <c r="CD136" s="90">
        <f>SUM(CD95:CD98)</f>
        <v>0</v>
      </c>
      <c r="CE136" s="89">
        <f t="shared" ref="CE136:CJ136" si="344">SUM(CE95:CE98)</f>
        <v>0</v>
      </c>
      <c r="CF136" s="91">
        <f t="shared" si="344"/>
        <v>1</v>
      </c>
      <c r="CG136" s="89">
        <f t="shared" si="344"/>
        <v>1</v>
      </c>
      <c r="CH136" s="91">
        <f t="shared" si="344"/>
        <v>0</v>
      </c>
      <c r="CI136" s="89">
        <f t="shared" si="344"/>
        <v>0</v>
      </c>
      <c r="CJ136" s="92">
        <f t="shared" si="344"/>
        <v>0</v>
      </c>
      <c r="CK136" s="707">
        <f>IFERROR(AVERAGE(CK95:CK98), "")</f>
        <v>10</v>
      </c>
      <c r="CM136" s="88"/>
      <c r="CN136" s="88"/>
      <c r="CO136" s="88"/>
      <c r="CP136" s="88"/>
      <c r="CQ136" s="88"/>
      <c r="CR136" s="88"/>
      <c r="CS136" s="88"/>
      <c r="CY136" s="93">
        <f>SUM(CY95:CY98)</f>
        <v>0</v>
      </c>
      <c r="CZ136" s="94">
        <f>SUM(CZ95:CZ98)</f>
        <v>3.8</v>
      </c>
      <c r="DA136" s="88">
        <f>SUM(DA95:DA98)</f>
        <v>0</v>
      </c>
      <c r="DB136" s="94">
        <f>SUM(DB95:DB98)</f>
        <v>0</v>
      </c>
      <c r="DC136" s="95">
        <f>SUM(DC95:DC98)</f>
        <v>0</v>
      </c>
      <c r="DF136" s="93">
        <f t="shared" si="208"/>
        <v>0</v>
      </c>
      <c r="DG136" s="88">
        <f t="shared" si="209"/>
        <v>0</v>
      </c>
      <c r="DH136" s="88">
        <f t="shared" si="210"/>
        <v>16.666666666666664</v>
      </c>
      <c r="DI136" s="88">
        <f t="shared" si="211"/>
        <v>25</v>
      </c>
      <c r="DJ136" s="88" t="e">
        <f t="shared" si="212"/>
        <v>#N/A</v>
      </c>
      <c r="DK136" s="88">
        <f t="shared" si="213"/>
        <v>0</v>
      </c>
      <c r="DL136" s="95">
        <f t="shared" si="214"/>
        <v>0</v>
      </c>
      <c r="DN136" s="90" t="e">
        <f t="shared" ref="DN136:DT136" si="345">IF(SUM(DN95:DN98)&gt;0, SUM(DN95:DN98), NA())</f>
        <v>#N/A</v>
      </c>
      <c r="DO136" s="89" t="e">
        <f t="shared" si="345"/>
        <v>#N/A</v>
      </c>
      <c r="DP136" s="91">
        <f t="shared" si="345"/>
        <v>1</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f t="shared" si="346"/>
        <v>1</v>
      </c>
      <c r="DZ136" s="91" t="e">
        <f t="shared" si="346"/>
        <v>#N/A</v>
      </c>
      <c r="EA136" s="89" t="e">
        <f t="shared" si="346"/>
        <v>#N/A</v>
      </c>
      <c r="EB136" s="92" t="e">
        <f t="shared" si="346"/>
        <v>#N/A</v>
      </c>
      <c r="ED136" s="714" t="str">
        <f t="shared" si="190"/>
        <v/>
      </c>
      <c r="EE136" s="715" t="str">
        <f t="shared" si="191"/>
        <v/>
      </c>
      <c r="EF136" s="715">
        <f t="shared" si="192"/>
        <v>0.16666666666666666</v>
      </c>
      <c r="EG136" s="715" t="str">
        <f t="shared" si="193"/>
        <v/>
      </c>
      <c r="EH136" s="715" t="str">
        <f t="shared" si="194"/>
        <v/>
      </c>
      <c r="EI136" s="715" t="str">
        <f t="shared" si="195"/>
        <v/>
      </c>
      <c r="EJ136" s="716" t="str">
        <f t="shared" si="196"/>
        <v/>
      </c>
      <c r="EK136" s="721">
        <f t="shared" si="217"/>
        <v>4.7619047619047619</v>
      </c>
      <c r="EL136" s="714" t="str">
        <f t="shared" si="218"/>
        <v/>
      </c>
      <c r="EM136" s="715" t="str">
        <f t="shared" si="219"/>
        <v/>
      </c>
      <c r="EN136" s="715" t="str">
        <f t="shared" si="220"/>
        <v/>
      </c>
      <c r="EO136" s="715">
        <f t="shared" si="221"/>
        <v>0.25</v>
      </c>
      <c r="EP136" s="715" t="str">
        <f t="shared" si="222"/>
        <v/>
      </c>
      <c r="EQ136" s="715" t="str">
        <f t="shared" si="223"/>
        <v/>
      </c>
      <c r="ER136" s="716" t="str">
        <f t="shared" si="224"/>
        <v/>
      </c>
      <c r="ES136" s="721">
        <f t="shared" si="225"/>
        <v>4.7619047619047619</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1</v>
      </c>
      <c r="U137" s="734">
        <v>0</v>
      </c>
      <c r="V137" s="734">
        <v>0</v>
      </c>
      <c r="W137" s="734">
        <v>0</v>
      </c>
      <c r="X137" s="734">
        <v>0</v>
      </c>
      <c r="Y137" s="734">
        <v>0</v>
      </c>
      <c r="Z137" s="734">
        <v>0</v>
      </c>
      <c r="AA137" s="734">
        <v>0</v>
      </c>
      <c r="AB137" s="734">
        <v>0</v>
      </c>
      <c r="AC137" s="149">
        <v>32.5</v>
      </c>
      <c r="AD137" s="149" t="s">
        <v>24</v>
      </c>
      <c r="AE137" s="148">
        <v>1</v>
      </c>
      <c r="AF137" s="149">
        <v>100</v>
      </c>
      <c r="AG137" s="148">
        <v>0</v>
      </c>
      <c r="AH137" s="149">
        <v>0</v>
      </c>
      <c r="AI137" s="148">
        <v>0</v>
      </c>
      <c r="AJ137" s="501">
        <v>0</v>
      </c>
      <c r="AP137" s="89">
        <f>SUM(AP99:AP102)</f>
        <v>1</v>
      </c>
      <c r="AR137" s="34">
        <f>AR99</f>
        <v>0.91666666666666552</v>
      </c>
      <c r="AS137" s="90">
        <f>SUM(AS99:AS102)</f>
        <v>0.14285714285714285</v>
      </c>
      <c r="AT137" s="89">
        <f>SUM(AT99:AT102)</f>
        <v>2.5714285714285712</v>
      </c>
      <c r="AU137" s="91">
        <f>SUM(AU99:AU102)</f>
        <v>0.14285714285714285</v>
      </c>
      <c r="AV137" s="89">
        <f>SUM(AV99:AV102)</f>
        <v>0</v>
      </c>
      <c r="AW137" s="92">
        <f>SUM(AW99:AW102)</f>
        <v>0</v>
      </c>
      <c r="AY137" s="34">
        <f>AY99</f>
        <v>0.91666666666666552</v>
      </c>
      <c r="AZ137" s="90">
        <f t="shared" ref="AZ137:BF137" si="347">IF(SUM(AZ99:AZ102)&gt;0, SUM(AZ99:AZ102), NA())</f>
        <v>3</v>
      </c>
      <c r="BA137" s="89" t="e">
        <f t="shared" si="347"/>
        <v>#N/A</v>
      </c>
      <c r="BB137" s="91">
        <f t="shared" si="347"/>
        <v>1</v>
      </c>
      <c r="BC137" s="89">
        <f t="shared" si="347"/>
        <v>4</v>
      </c>
      <c r="BD137" s="91">
        <f t="shared" si="347"/>
        <v>6</v>
      </c>
      <c r="BE137" s="89">
        <f t="shared" si="347"/>
        <v>2</v>
      </c>
      <c r="BF137" s="92">
        <f t="shared" si="347"/>
        <v>4</v>
      </c>
      <c r="BH137" s="34">
        <f>BH99</f>
        <v>0.91666666666666552</v>
      </c>
      <c r="BI137" s="93">
        <f t="shared" ref="BI137:BO137" si="348">IF(SUM(CM99:CM102)&lt;=0, NA(), SUM(CM99:CM102)/AZ137)</f>
        <v>21.733333333333334</v>
      </c>
      <c r="BJ137" s="94" t="e">
        <f t="shared" si="348"/>
        <v>#N/A</v>
      </c>
      <c r="BK137" s="88">
        <f t="shared" si="348"/>
        <v>23.8</v>
      </c>
      <c r="BL137" s="94">
        <f t="shared" si="348"/>
        <v>28.5</v>
      </c>
      <c r="BM137" s="88">
        <f t="shared" si="348"/>
        <v>26.733333333333334</v>
      </c>
      <c r="BN137" s="94">
        <f t="shared" si="348"/>
        <v>34.6</v>
      </c>
      <c r="BO137" s="95">
        <f t="shared" si="348"/>
        <v>28.799999999999997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30</v>
      </c>
      <c r="CD137" s="90">
        <f>SUM(CD99:CD102)</f>
        <v>0</v>
      </c>
      <c r="CE137" s="89">
        <f t="shared" ref="CE137:CJ137" si="350">SUM(CE99:CE102)</f>
        <v>0</v>
      </c>
      <c r="CF137" s="91">
        <f t="shared" si="350"/>
        <v>0</v>
      </c>
      <c r="CG137" s="89">
        <f t="shared" si="350"/>
        <v>2</v>
      </c>
      <c r="CH137" s="91">
        <f t="shared" si="350"/>
        <v>1</v>
      </c>
      <c r="CI137" s="89">
        <f t="shared" si="350"/>
        <v>2</v>
      </c>
      <c r="CJ137" s="92">
        <f t="shared" si="350"/>
        <v>1</v>
      </c>
      <c r="CK137" s="707">
        <f>IFERROR(AVERAGE(CK99:CK102), "")</f>
        <v>33.214285714285715</v>
      </c>
      <c r="CM137" s="88"/>
      <c r="CN137" s="88"/>
      <c r="CO137" s="88"/>
      <c r="CP137" s="88"/>
      <c r="CQ137" s="88"/>
      <c r="CR137" s="88"/>
      <c r="CS137" s="88"/>
      <c r="CY137" s="93">
        <f>SUM(CY99:CY102)</f>
        <v>0.2</v>
      </c>
      <c r="CZ137" s="94">
        <f>SUM(CZ99:CZ102)</f>
        <v>2</v>
      </c>
      <c r="DA137" s="88">
        <f>SUM(DA99:DA102)</f>
        <v>0.2</v>
      </c>
      <c r="DB137" s="94">
        <f>SUM(DB99:DB102)</f>
        <v>0</v>
      </c>
      <c r="DC137" s="95">
        <f>SUM(DC99:DC102)</f>
        <v>0</v>
      </c>
      <c r="DF137" s="93">
        <f t="shared" si="208"/>
        <v>0</v>
      </c>
      <c r="DG137" s="88" t="e">
        <f t="shared" si="209"/>
        <v>#N/A</v>
      </c>
      <c r="DH137" s="88">
        <f t="shared" si="210"/>
        <v>0</v>
      </c>
      <c r="DI137" s="88">
        <f t="shared" si="211"/>
        <v>50</v>
      </c>
      <c r="DJ137" s="88">
        <f t="shared" si="212"/>
        <v>16.666666666666664</v>
      </c>
      <c r="DK137" s="88">
        <f t="shared" si="213"/>
        <v>100</v>
      </c>
      <c r="DL137" s="95">
        <f t="shared" si="214"/>
        <v>25</v>
      </c>
      <c r="DN137" s="90" t="e">
        <f t="shared" ref="DN137:DT137" si="351">IF(SUM(DN99:DN102)&gt;0, SUM(DN99:DN102), NA())</f>
        <v>#N/A</v>
      </c>
      <c r="DO137" s="89" t="e">
        <f t="shared" si="351"/>
        <v>#N/A</v>
      </c>
      <c r="DP137" s="91" t="e">
        <f t="shared" si="351"/>
        <v>#N/A</v>
      </c>
      <c r="DQ137" s="89" t="e">
        <f t="shared" si="351"/>
        <v>#N/A</v>
      </c>
      <c r="DR137" s="91">
        <f t="shared" si="351"/>
        <v>1</v>
      </c>
      <c r="DS137" s="89">
        <f t="shared" si="351"/>
        <v>1</v>
      </c>
      <c r="DT137" s="92" t="e">
        <f t="shared" si="351"/>
        <v>#N/A</v>
      </c>
      <c r="DV137" s="90" t="e">
        <f t="shared" ref="DV137:EB137" si="352">IF(SUM(DV99:DV102)&gt;0, SUM(DV99:DV102), NA())</f>
        <v>#N/A</v>
      </c>
      <c r="DW137" s="89" t="e">
        <f t="shared" si="352"/>
        <v>#N/A</v>
      </c>
      <c r="DX137" s="91" t="e">
        <f t="shared" si="352"/>
        <v>#N/A</v>
      </c>
      <c r="DY137" s="89">
        <f t="shared" si="352"/>
        <v>2</v>
      </c>
      <c r="DZ137" s="91" t="e">
        <f t="shared" si="352"/>
        <v>#N/A</v>
      </c>
      <c r="EA137" s="89">
        <f t="shared" si="352"/>
        <v>1</v>
      </c>
      <c r="EB137" s="92">
        <f t="shared" si="352"/>
        <v>1</v>
      </c>
      <c r="ED137" s="714" t="str">
        <f t="shared" si="190"/>
        <v/>
      </c>
      <c r="EE137" s="715" t="str">
        <f t="shared" si="191"/>
        <v/>
      </c>
      <c r="EF137" s="715" t="str">
        <f t="shared" si="192"/>
        <v/>
      </c>
      <c r="EG137" s="715" t="str">
        <f t="shared" si="193"/>
        <v/>
      </c>
      <c r="EH137" s="715">
        <f t="shared" si="194"/>
        <v>0.16666666666666666</v>
      </c>
      <c r="EI137" s="715">
        <f t="shared" si="195"/>
        <v>0.5</v>
      </c>
      <c r="EJ137" s="716" t="str">
        <f t="shared" si="196"/>
        <v/>
      </c>
      <c r="EK137" s="721">
        <f t="shared" si="217"/>
        <v>20</v>
      </c>
      <c r="EL137" s="714" t="str">
        <f t="shared" si="218"/>
        <v/>
      </c>
      <c r="EM137" s="715" t="str">
        <f t="shared" si="219"/>
        <v/>
      </c>
      <c r="EN137" s="715" t="str">
        <f t="shared" si="220"/>
        <v/>
      </c>
      <c r="EO137" s="715">
        <f t="shared" si="221"/>
        <v>0.5</v>
      </c>
      <c r="EP137" s="715" t="str">
        <f t="shared" si="222"/>
        <v/>
      </c>
      <c r="EQ137" s="715">
        <f t="shared" si="223"/>
        <v>0.5</v>
      </c>
      <c r="ER137" s="716">
        <f t="shared" si="224"/>
        <v>0.25</v>
      </c>
      <c r="ES137" s="721">
        <f t="shared" si="225"/>
        <v>10</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2.1428571428571428</v>
      </c>
      <c r="AU138" s="113">
        <f>SUM(AU103:AU106)</f>
        <v>0</v>
      </c>
      <c r="AV138" s="112">
        <f>SUM(AV103:AV106)</f>
        <v>0</v>
      </c>
      <c r="AW138" s="114">
        <f>SUM(AW103:AW106)</f>
        <v>0</v>
      </c>
      <c r="AY138" s="34">
        <f>AY103</f>
        <v>0.95833333333333204</v>
      </c>
      <c r="AZ138" s="111">
        <f t="shared" ref="AZ138:BF138" si="353">IF(SUM(AZ103:AZ106)&gt;0, SUM(AZ103:AZ106), NA())</f>
        <v>1</v>
      </c>
      <c r="BA138" s="112">
        <f t="shared" si="353"/>
        <v>1</v>
      </c>
      <c r="BB138" s="113">
        <f t="shared" si="353"/>
        <v>3</v>
      </c>
      <c r="BC138" s="112">
        <f t="shared" si="353"/>
        <v>4</v>
      </c>
      <c r="BD138" s="113">
        <f t="shared" si="353"/>
        <v>5</v>
      </c>
      <c r="BE138" s="112" t="e">
        <f t="shared" si="353"/>
        <v>#N/A</v>
      </c>
      <c r="BF138" s="114">
        <f t="shared" si="353"/>
        <v>1</v>
      </c>
      <c r="BH138" s="34">
        <f>BH103</f>
        <v>0.95833333333333204</v>
      </c>
      <c r="BI138" s="115">
        <f t="shared" ref="BI138:BO138" si="354">IF(SUM(CM103:CM106)&lt;=0, NA(), SUM(CM103:CM106)/AZ138)</f>
        <v>34.1</v>
      </c>
      <c r="BJ138" s="116">
        <f t="shared" si="354"/>
        <v>28.1</v>
      </c>
      <c r="BK138" s="117">
        <f t="shared" si="354"/>
        <v>24.733333333333334</v>
      </c>
      <c r="BL138" s="116">
        <f t="shared" si="354"/>
        <v>22.4</v>
      </c>
      <c r="BM138" s="117">
        <f t="shared" si="354"/>
        <v>24.34</v>
      </c>
      <c r="BN138" s="116" t="e">
        <f t="shared" si="354"/>
        <v>#N/A</v>
      </c>
      <c r="BO138" s="118">
        <f t="shared" si="354"/>
        <v>28.9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30</v>
      </c>
      <c r="CD138" s="111">
        <f>SUM(CD103:CD106)</f>
        <v>1</v>
      </c>
      <c r="CE138" s="112">
        <f t="shared" ref="CE138:CJ138" si="356">SUM(CE103:CE106)</f>
        <v>0</v>
      </c>
      <c r="CF138" s="113">
        <f t="shared" si="356"/>
        <v>0</v>
      </c>
      <c r="CG138" s="112">
        <f t="shared" si="356"/>
        <v>0</v>
      </c>
      <c r="CH138" s="113">
        <f t="shared" si="356"/>
        <v>1</v>
      </c>
      <c r="CI138" s="112">
        <f t="shared" si="356"/>
        <v>0</v>
      </c>
      <c r="CJ138" s="114">
        <f t="shared" si="356"/>
        <v>0</v>
      </c>
      <c r="CK138" s="707">
        <f>IFERROR(AVERAGE(CK103:CK106), "")</f>
        <v>5.5555555555555554</v>
      </c>
      <c r="CM138" s="88"/>
      <c r="CN138" s="88"/>
      <c r="CO138" s="88"/>
      <c r="CP138" s="88"/>
      <c r="CQ138" s="88"/>
      <c r="CR138" s="88"/>
      <c r="CS138" s="88"/>
      <c r="CY138" s="115">
        <f>SUM(CY103:CY106)</f>
        <v>0</v>
      </c>
      <c r="CZ138" s="116">
        <f>SUM(CZ103:CZ106)</f>
        <v>2</v>
      </c>
      <c r="DA138" s="117">
        <f>SUM(DA103:DA106)</f>
        <v>0</v>
      </c>
      <c r="DB138" s="116">
        <f>SUM(DB103:DB106)</f>
        <v>0</v>
      </c>
      <c r="DC138" s="118">
        <f>SUM(DC103:DC106)</f>
        <v>0</v>
      </c>
      <c r="DF138" s="115">
        <f t="shared" si="208"/>
        <v>100</v>
      </c>
      <c r="DG138" s="117">
        <f t="shared" si="209"/>
        <v>0</v>
      </c>
      <c r="DH138" s="117">
        <f t="shared" si="210"/>
        <v>0</v>
      </c>
      <c r="DI138" s="117">
        <f t="shared" si="211"/>
        <v>0</v>
      </c>
      <c r="DJ138" s="117">
        <f t="shared" si="212"/>
        <v>20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f t="shared" si="358"/>
        <v>1</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13.333333333333334</v>
      </c>
      <c r="EL138" s="717">
        <f t="shared" si="218"/>
        <v>1</v>
      </c>
      <c r="EM138" s="718" t="str">
        <f t="shared" si="219"/>
        <v/>
      </c>
      <c r="EN138" s="718" t="str">
        <f t="shared" si="220"/>
        <v/>
      </c>
      <c r="EO138" s="718" t="str">
        <f t="shared" si="221"/>
        <v/>
      </c>
      <c r="EP138" s="718">
        <f t="shared" si="222"/>
        <v>0.2</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178</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1</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1</v>
      </c>
      <c r="T142" s="734">
        <v>0</v>
      </c>
      <c r="U142" s="734">
        <v>0</v>
      </c>
      <c r="V142" s="734">
        <v>0</v>
      </c>
      <c r="W142" s="734">
        <v>0</v>
      </c>
      <c r="X142" s="734">
        <v>0</v>
      </c>
      <c r="Y142" s="734">
        <v>0</v>
      </c>
      <c r="Z142" s="734">
        <v>0</v>
      </c>
      <c r="AA142" s="734">
        <v>0</v>
      </c>
      <c r="AB142" s="734">
        <v>0</v>
      </c>
      <c r="AC142" s="149">
        <v>27.1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1</v>
      </c>
      <c r="C144" s="148">
        <v>1</v>
      </c>
      <c r="D144" s="148">
        <v>0</v>
      </c>
      <c r="E144" s="148">
        <v>0</v>
      </c>
      <c r="F144" s="148">
        <v>0</v>
      </c>
      <c r="G144" s="148">
        <v>0</v>
      </c>
      <c r="H144" s="148">
        <v>0</v>
      </c>
      <c r="I144" s="148">
        <v>0</v>
      </c>
      <c r="J144" s="148">
        <v>0</v>
      </c>
      <c r="K144" s="148">
        <v>0</v>
      </c>
      <c r="L144" s="148">
        <v>0</v>
      </c>
      <c r="M144" s="512"/>
      <c r="N144" s="528" t="s">
        <v>75</v>
      </c>
      <c r="O144" s="733">
        <v>1</v>
      </c>
      <c r="P144" s="734">
        <v>0</v>
      </c>
      <c r="Q144" s="734">
        <v>0</v>
      </c>
      <c r="R144" s="734">
        <v>0</v>
      </c>
      <c r="S144" s="734">
        <v>0</v>
      </c>
      <c r="T144" s="734">
        <v>0</v>
      </c>
      <c r="U144" s="734">
        <v>0</v>
      </c>
      <c r="V144" s="734">
        <v>0</v>
      </c>
      <c r="W144" s="734">
        <v>0</v>
      </c>
      <c r="X144" s="734">
        <v>0</v>
      </c>
      <c r="Y144" s="734">
        <v>0</v>
      </c>
      <c r="Z144" s="734">
        <v>0</v>
      </c>
      <c r="AA144" s="734">
        <v>0</v>
      </c>
      <c r="AB144" s="734">
        <v>0</v>
      </c>
      <c r="AC144" s="149">
        <v>9.4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45972</v>
      </c>
      <c r="AZ145" s="747">
        <f>IF( ISERROR(AZ115), 0, AZ115)</f>
        <v>0</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352" t="s">
        <v>80</v>
      </c>
      <c r="B148" s="500">
        <v>2</v>
      </c>
      <c r="C148" s="148">
        <v>0</v>
      </c>
      <c r="D148" s="148">
        <v>1</v>
      </c>
      <c r="E148" s="148">
        <v>0</v>
      </c>
      <c r="F148" s="148">
        <v>1</v>
      </c>
      <c r="G148" s="148">
        <v>0</v>
      </c>
      <c r="H148" s="148">
        <v>0</v>
      </c>
      <c r="I148" s="148">
        <v>0</v>
      </c>
      <c r="J148" s="148">
        <v>0</v>
      </c>
      <c r="K148" s="148">
        <v>0</v>
      </c>
      <c r="L148" s="148">
        <v>0</v>
      </c>
      <c r="M148" s="512"/>
      <c r="N148" s="528" t="s">
        <v>80</v>
      </c>
      <c r="O148" s="733">
        <v>0</v>
      </c>
      <c r="P148" s="734">
        <v>0</v>
      </c>
      <c r="Q148" s="734">
        <v>0</v>
      </c>
      <c r="R148" s="734">
        <v>2</v>
      </c>
      <c r="S148" s="734">
        <v>0</v>
      </c>
      <c r="T148" s="734">
        <v>0</v>
      </c>
      <c r="U148" s="734">
        <v>0</v>
      </c>
      <c r="V148" s="734">
        <v>0</v>
      </c>
      <c r="W148" s="734">
        <v>0</v>
      </c>
      <c r="X148" s="734">
        <v>0</v>
      </c>
      <c r="Y148" s="734">
        <v>0</v>
      </c>
      <c r="Z148" s="734">
        <v>0</v>
      </c>
      <c r="AA148" s="734">
        <v>0</v>
      </c>
      <c r="AB148" s="734">
        <v>0</v>
      </c>
      <c r="AC148" s="149">
        <v>23.6</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1</v>
      </c>
      <c r="C149" s="152">
        <v>0</v>
      </c>
      <c r="D149" s="152">
        <v>1</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1</v>
      </c>
      <c r="T149" s="736">
        <v>0</v>
      </c>
      <c r="U149" s="736">
        <v>0</v>
      </c>
      <c r="V149" s="736">
        <v>0</v>
      </c>
      <c r="W149" s="736">
        <v>0</v>
      </c>
      <c r="X149" s="736">
        <v>0</v>
      </c>
      <c r="Y149" s="736">
        <v>0</v>
      </c>
      <c r="Z149" s="736">
        <v>0</v>
      </c>
      <c r="AA149" s="736">
        <v>0</v>
      </c>
      <c r="AB149" s="736">
        <v>0</v>
      </c>
      <c r="AC149" s="153">
        <v>27.6</v>
      </c>
      <c r="AD149" s="153" t="s">
        <v>24</v>
      </c>
      <c r="AE149" s="152">
        <v>0</v>
      </c>
      <c r="AF149" s="153">
        <v>0</v>
      </c>
      <c r="AG149" s="152">
        <v>0</v>
      </c>
      <c r="AH149" s="153">
        <v>0</v>
      </c>
      <c r="AI149" s="152">
        <v>0</v>
      </c>
      <c r="AJ149" s="503">
        <v>0</v>
      </c>
      <c r="AY149" s="748"/>
      <c r="AZ149" s="749">
        <f t="shared" si="360"/>
        <v>0</v>
      </c>
    </row>
    <row r="150" spans="1:52" x14ac:dyDescent="0.2">
      <c r="A150" s="352" t="s">
        <v>50</v>
      </c>
      <c r="B150" s="504">
        <v>3</v>
      </c>
      <c r="C150" s="150">
        <v>0</v>
      </c>
      <c r="D150" s="150">
        <v>3</v>
      </c>
      <c r="E150" s="150">
        <v>0</v>
      </c>
      <c r="F150" s="150">
        <v>0</v>
      </c>
      <c r="G150" s="150">
        <v>0</v>
      </c>
      <c r="H150" s="150">
        <v>0</v>
      </c>
      <c r="I150" s="150">
        <v>0</v>
      </c>
      <c r="J150" s="150">
        <v>0</v>
      </c>
      <c r="K150" s="150">
        <v>0</v>
      </c>
      <c r="L150" s="150">
        <v>0</v>
      </c>
      <c r="M150" s="514"/>
      <c r="N150" s="528" t="s">
        <v>50</v>
      </c>
      <c r="O150" s="738">
        <v>0</v>
      </c>
      <c r="P150" s="739">
        <v>1</v>
      </c>
      <c r="Q150" s="739">
        <v>0</v>
      </c>
      <c r="R150" s="739">
        <v>2</v>
      </c>
      <c r="S150" s="739">
        <v>0</v>
      </c>
      <c r="T150" s="739">
        <v>0</v>
      </c>
      <c r="U150" s="739">
        <v>0</v>
      </c>
      <c r="V150" s="739">
        <v>0</v>
      </c>
      <c r="W150" s="739">
        <v>0</v>
      </c>
      <c r="X150" s="739">
        <v>0</v>
      </c>
      <c r="Y150" s="739">
        <v>0</v>
      </c>
      <c r="Z150" s="739">
        <v>0</v>
      </c>
      <c r="AA150" s="739">
        <v>0</v>
      </c>
      <c r="AB150" s="739">
        <v>0</v>
      </c>
      <c r="AC150" s="151">
        <v>18.5</v>
      </c>
      <c r="AD150" s="151" t="s">
        <v>24</v>
      </c>
      <c r="AE150" s="150">
        <v>0</v>
      </c>
      <c r="AF150" s="151">
        <v>0</v>
      </c>
      <c r="AG150" s="150">
        <v>0</v>
      </c>
      <c r="AH150" s="151">
        <v>0</v>
      </c>
      <c r="AI150" s="150">
        <v>0</v>
      </c>
      <c r="AJ150" s="505">
        <v>0</v>
      </c>
      <c r="AY150" s="748"/>
      <c r="AZ150" s="749">
        <f t="shared" si="360"/>
        <v>2</v>
      </c>
    </row>
    <row r="151" spans="1:52" x14ac:dyDescent="0.2">
      <c r="A151" s="352" t="s">
        <v>82</v>
      </c>
      <c r="B151" s="500">
        <v>1</v>
      </c>
      <c r="C151" s="148">
        <v>0</v>
      </c>
      <c r="D151" s="148">
        <v>1</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1</v>
      </c>
      <c r="T151" s="734">
        <v>0</v>
      </c>
      <c r="U151" s="734">
        <v>0</v>
      </c>
      <c r="V151" s="734">
        <v>0</v>
      </c>
      <c r="W151" s="734">
        <v>0</v>
      </c>
      <c r="X151" s="734">
        <v>0</v>
      </c>
      <c r="Y151" s="734">
        <v>0</v>
      </c>
      <c r="Z151" s="734">
        <v>0</v>
      </c>
      <c r="AA151" s="734">
        <v>0</v>
      </c>
      <c r="AB151" s="734">
        <v>0</v>
      </c>
      <c r="AC151" s="149">
        <v>27.4</v>
      </c>
      <c r="AD151" s="149" t="s">
        <v>24</v>
      </c>
      <c r="AE151" s="148">
        <v>0</v>
      </c>
      <c r="AF151" s="149">
        <v>0</v>
      </c>
      <c r="AG151" s="148">
        <v>0</v>
      </c>
      <c r="AH151" s="149">
        <v>0</v>
      </c>
      <c r="AI151" s="148">
        <v>0</v>
      </c>
      <c r="AJ151" s="501">
        <v>0</v>
      </c>
      <c r="AY151" s="748"/>
      <c r="AZ151" s="749">
        <f t="shared" si="360"/>
        <v>3</v>
      </c>
    </row>
    <row r="152" spans="1:52" x14ac:dyDescent="0.2">
      <c r="A152" s="352" t="s">
        <v>83</v>
      </c>
      <c r="B152" s="500">
        <v>6</v>
      </c>
      <c r="C152" s="148">
        <v>0</v>
      </c>
      <c r="D152" s="148">
        <v>4</v>
      </c>
      <c r="E152" s="148">
        <v>0</v>
      </c>
      <c r="F152" s="148">
        <v>0</v>
      </c>
      <c r="G152" s="148">
        <v>1</v>
      </c>
      <c r="H152" s="148">
        <v>1</v>
      </c>
      <c r="I152" s="148">
        <v>0</v>
      </c>
      <c r="J152" s="148">
        <v>0</v>
      </c>
      <c r="K152" s="148">
        <v>0</v>
      </c>
      <c r="L152" s="148">
        <v>0</v>
      </c>
      <c r="M152" s="512"/>
      <c r="N152" s="528" t="s">
        <v>83</v>
      </c>
      <c r="O152" s="733">
        <v>0</v>
      </c>
      <c r="P152" s="734">
        <v>1</v>
      </c>
      <c r="Q152" s="734">
        <v>1</v>
      </c>
      <c r="R152" s="734">
        <v>2</v>
      </c>
      <c r="S152" s="734">
        <v>1</v>
      </c>
      <c r="T152" s="734">
        <v>1</v>
      </c>
      <c r="U152" s="734">
        <v>0</v>
      </c>
      <c r="V152" s="734">
        <v>0</v>
      </c>
      <c r="W152" s="734">
        <v>0</v>
      </c>
      <c r="X152" s="734">
        <v>0</v>
      </c>
      <c r="Y152" s="734">
        <v>0</v>
      </c>
      <c r="Z152" s="734">
        <v>0</v>
      </c>
      <c r="AA152" s="734">
        <v>0</v>
      </c>
      <c r="AB152" s="734">
        <v>0</v>
      </c>
      <c r="AC152" s="149">
        <v>22</v>
      </c>
      <c r="AD152" s="149" t="s">
        <v>24</v>
      </c>
      <c r="AE152" s="148">
        <v>1</v>
      </c>
      <c r="AF152" s="149">
        <v>16.666666666666664</v>
      </c>
      <c r="AG152" s="148">
        <v>0</v>
      </c>
      <c r="AH152" s="149">
        <v>0</v>
      </c>
      <c r="AI152" s="148">
        <v>0</v>
      </c>
      <c r="AJ152" s="501">
        <v>0</v>
      </c>
      <c r="AY152" s="748"/>
      <c r="AZ152" s="749">
        <f t="shared" si="360"/>
        <v>9</v>
      </c>
    </row>
    <row r="153" spans="1:52" x14ac:dyDescent="0.2">
      <c r="A153" s="352" t="s">
        <v>84</v>
      </c>
      <c r="B153" s="500">
        <v>9</v>
      </c>
      <c r="C153" s="148">
        <v>1</v>
      </c>
      <c r="D153" s="148">
        <v>4</v>
      </c>
      <c r="E153" s="148">
        <v>0</v>
      </c>
      <c r="F153" s="148">
        <v>3</v>
      </c>
      <c r="G153" s="148">
        <v>0</v>
      </c>
      <c r="H153" s="148">
        <v>1</v>
      </c>
      <c r="I153" s="148">
        <v>0</v>
      </c>
      <c r="J153" s="148">
        <v>0</v>
      </c>
      <c r="K153" s="148">
        <v>0</v>
      </c>
      <c r="L153" s="148">
        <v>0</v>
      </c>
      <c r="M153" s="512"/>
      <c r="N153" s="528" t="s">
        <v>84</v>
      </c>
      <c r="O153" s="733">
        <v>0</v>
      </c>
      <c r="P153" s="734">
        <v>1</v>
      </c>
      <c r="Q153" s="734">
        <v>2</v>
      </c>
      <c r="R153" s="734">
        <v>6</v>
      </c>
      <c r="S153" s="734">
        <v>0</v>
      </c>
      <c r="T153" s="734">
        <v>0</v>
      </c>
      <c r="U153" s="734">
        <v>0</v>
      </c>
      <c r="V153" s="734">
        <v>0</v>
      </c>
      <c r="W153" s="734">
        <v>0</v>
      </c>
      <c r="X153" s="734">
        <v>0</v>
      </c>
      <c r="Y153" s="734">
        <v>0</v>
      </c>
      <c r="Z153" s="734">
        <v>0</v>
      </c>
      <c r="AA153" s="734">
        <v>0</v>
      </c>
      <c r="AB153" s="734">
        <v>0</v>
      </c>
      <c r="AC153" s="149">
        <v>20.399999999999999</v>
      </c>
      <c r="AD153" s="149" t="s">
        <v>24</v>
      </c>
      <c r="AE153" s="148">
        <v>0</v>
      </c>
      <c r="AF153" s="149">
        <v>0</v>
      </c>
      <c r="AG153" s="148">
        <v>0</v>
      </c>
      <c r="AH153" s="149">
        <v>0</v>
      </c>
      <c r="AI153" s="148">
        <v>0</v>
      </c>
      <c r="AJ153" s="501">
        <v>0</v>
      </c>
      <c r="AY153" s="748"/>
      <c r="AZ153" s="749">
        <f t="shared" si="360"/>
        <v>22</v>
      </c>
    </row>
    <row r="154" spans="1:52" x14ac:dyDescent="0.2">
      <c r="A154" s="352" t="s">
        <v>51</v>
      </c>
      <c r="B154" s="500">
        <v>6</v>
      </c>
      <c r="C154" s="148">
        <v>0</v>
      </c>
      <c r="D154" s="148">
        <v>4</v>
      </c>
      <c r="E154" s="148">
        <v>0</v>
      </c>
      <c r="F154" s="148">
        <v>2</v>
      </c>
      <c r="G154" s="148">
        <v>0</v>
      </c>
      <c r="H154" s="148">
        <v>0</v>
      </c>
      <c r="I154" s="148">
        <v>0</v>
      </c>
      <c r="J154" s="148">
        <v>0</v>
      </c>
      <c r="K154" s="148">
        <v>0</v>
      </c>
      <c r="L154" s="148">
        <v>0</v>
      </c>
      <c r="M154" s="512"/>
      <c r="N154" s="528" t="s">
        <v>51</v>
      </c>
      <c r="O154" s="733">
        <v>0</v>
      </c>
      <c r="P154" s="734">
        <v>0</v>
      </c>
      <c r="Q154" s="734">
        <v>2</v>
      </c>
      <c r="R154" s="734">
        <v>2</v>
      </c>
      <c r="S154" s="734">
        <v>2</v>
      </c>
      <c r="T154" s="734">
        <v>0</v>
      </c>
      <c r="U154" s="734">
        <v>0</v>
      </c>
      <c r="V154" s="734">
        <v>0</v>
      </c>
      <c r="W154" s="734">
        <v>0</v>
      </c>
      <c r="X154" s="734">
        <v>0</v>
      </c>
      <c r="Y154" s="734">
        <v>0</v>
      </c>
      <c r="Z154" s="734">
        <v>0</v>
      </c>
      <c r="AA154" s="734">
        <v>0</v>
      </c>
      <c r="AB154" s="734">
        <v>0</v>
      </c>
      <c r="AC154" s="149">
        <v>22.3</v>
      </c>
      <c r="AD154" s="149" t="s">
        <v>24</v>
      </c>
      <c r="AE154" s="148">
        <v>0</v>
      </c>
      <c r="AF154" s="149">
        <v>0</v>
      </c>
      <c r="AG154" s="148">
        <v>0</v>
      </c>
      <c r="AH154" s="149">
        <v>0</v>
      </c>
      <c r="AI154" s="148">
        <v>0</v>
      </c>
      <c r="AJ154" s="501">
        <v>0</v>
      </c>
      <c r="AY154" s="748"/>
      <c r="AZ154" s="749">
        <f t="shared" si="360"/>
        <v>16</v>
      </c>
    </row>
    <row r="155" spans="1:52" x14ac:dyDescent="0.2">
      <c r="A155" s="352" t="s">
        <v>85</v>
      </c>
      <c r="B155" s="500">
        <v>8</v>
      </c>
      <c r="C155" s="148">
        <v>0</v>
      </c>
      <c r="D155" s="148">
        <v>8</v>
      </c>
      <c r="E155" s="148">
        <v>0</v>
      </c>
      <c r="F155" s="148">
        <v>0</v>
      </c>
      <c r="G155" s="148">
        <v>0</v>
      </c>
      <c r="H155" s="148">
        <v>0</v>
      </c>
      <c r="I155" s="148">
        <v>0</v>
      </c>
      <c r="J155" s="148">
        <v>0</v>
      </c>
      <c r="K155" s="148">
        <v>0</v>
      </c>
      <c r="L155" s="148">
        <v>0</v>
      </c>
      <c r="M155" s="512"/>
      <c r="N155" s="528" t="s">
        <v>85</v>
      </c>
      <c r="O155" s="733">
        <v>0</v>
      </c>
      <c r="P155" s="734">
        <v>0</v>
      </c>
      <c r="Q155" s="734">
        <v>2</v>
      </c>
      <c r="R155" s="734">
        <v>4</v>
      </c>
      <c r="S155" s="734">
        <v>2</v>
      </c>
      <c r="T155" s="734">
        <v>0</v>
      </c>
      <c r="U155" s="734">
        <v>0</v>
      </c>
      <c r="V155" s="734">
        <v>0</v>
      </c>
      <c r="W155" s="734">
        <v>0</v>
      </c>
      <c r="X155" s="734">
        <v>0</v>
      </c>
      <c r="Y155" s="734">
        <v>0</v>
      </c>
      <c r="Z155" s="734">
        <v>0</v>
      </c>
      <c r="AA155" s="734">
        <v>0</v>
      </c>
      <c r="AB155" s="734">
        <v>0</v>
      </c>
      <c r="AC155" s="149">
        <v>22.7</v>
      </c>
      <c r="AD155" s="149" t="s">
        <v>24</v>
      </c>
      <c r="AE155" s="148">
        <v>0</v>
      </c>
      <c r="AF155" s="149">
        <v>0</v>
      </c>
      <c r="AG155" s="148">
        <v>0</v>
      </c>
      <c r="AH155" s="149">
        <v>0</v>
      </c>
      <c r="AI155" s="148">
        <v>0</v>
      </c>
      <c r="AJ155" s="501">
        <v>0</v>
      </c>
      <c r="AY155" s="748"/>
      <c r="AZ155" s="749">
        <f t="shared" si="360"/>
        <v>12</v>
      </c>
    </row>
    <row r="156" spans="1:52" x14ac:dyDescent="0.2">
      <c r="A156" s="352" t="s">
        <v>86</v>
      </c>
      <c r="B156" s="500">
        <v>6</v>
      </c>
      <c r="C156" s="148">
        <v>0</v>
      </c>
      <c r="D156" s="148">
        <v>6</v>
      </c>
      <c r="E156" s="148">
        <v>0</v>
      </c>
      <c r="F156" s="148">
        <v>0</v>
      </c>
      <c r="G156" s="148">
        <v>0</v>
      </c>
      <c r="H156" s="148">
        <v>0</v>
      </c>
      <c r="I156" s="148">
        <v>0</v>
      </c>
      <c r="J156" s="148">
        <v>0</v>
      </c>
      <c r="K156" s="148">
        <v>0</v>
      </c>
      <c r="L156" s="148">
        <v>0</v>
      </c>
      <c r="M156" s="512"/>
      <c r="N156" s="528" t="s">
        <v>86</v>
      </c>
      <c r="O156" s="733">
        <v>0</v>
      </c>
      <c r="P156" s="734">
        <v>0</v>
      </c>
      <c r="Q156" s="734">
        <v>1</v>
      </c>
      <c r="R156" s="734">
        <v>0</v>
      </c>
      <c r="S156" s="734">
        <v>4</v>
      </c>
      <c r="T156" s="734">
        <v>1</v>
      </c>
      <c r="U156" s="734">
        <v>0</v>
      </c>
      <c r="V156" s="734">
        <v>0</v>
      </c>
      <c r="W156" s="734">
        <v>0</v>
      </c>
      <c r="X156" s="734">
        <v>0</v>
      </c>
      <c r="Y156" s="734">
        <v>0</v>
      </c>
      <c r="Z156" s="734">
        <v>0</v>
      </c>
      <c r="AA156" s="734">
        <v>0</v>
      </c>
      <c r="AB156" s="734">
        <v>0</v>
      </c>
      <c r="AC156" s="149">
        <v>26</v>
      </c>
      <c r="AD156" s="149" t="s">
        <v>24</v>
      </c>
      <c r="AE156" s="148">
        <v>1</v>
      </c>
      <c r="AF156" s="149">
        <v>16.666666666666664</v>
      </c>
      <c r="AG156" s="148">
        <v>0</v>
      </c>
      <c r="AH156" s="149">
        <v>0</v>
      </c>
      <c r="AI156" s="148">
        <v>0</v>
      </c>
      <c r="AJ156" s="501">
        <v>0</v>
      </c>
      <c r="AY156" s="748"/>
      <c r="AZ156" s="749">
        <f t="shared" si="360"/>
        <v>13</v>
      </c>
    </row>
    <row r="157" spans="1:52" x14ac:dyDescent="0.2">
      <c r="A157" s="352" t="s">
        <v>87</v>
      </c>
      <c r="B157" s="500">
        <v>4</v>
      </c>
      <c r="C157" s="148">
        <v>0</v>
      </c>
      <c r="D157" s="148">
        <v>4</v>
      </c>
      <c r="E157" s="148">
        <v>0</v>
      </c>
      <c r="F157" s="148">
        <v>0</v>
      </c>
      <c r="G157" s="148">
        <v>0</v>
      </c>
      <c r="H157" s="148">
        <v>0</v>
      </c>
      <c r="I157" s="148">
        <v>0</v>
      </c>
      <c r="J157" s="148">
        <v>0</v>
      </c>
      <c r="K157" s="148">
        <v>0</v>
      </c>
      <c r="L157" s="148">
        <v>0</v>
      </c>
      <c r="M157" s="512"/>
      <c r="N157" s="528" t="s">
        <v>87</v>
      </c>
      <c r="O157" s="733">
        <v>0</v>
      </c>
      <c r="P157" s="734">
        <v>0</v>
      </c>
      <c r="Q157" s="734">
        <v>0</v>
      </c>
      <c r="R157" s="734">
        <v>2</v>
      </c>
      <c r="S157" s="734">
        <v>2</v>
      </c>
      <c r="T157" s="734">
        <v>0</v>
      </c>
      <c r="U157" s="734">
        <v>0</v>
      </c>
      <c r="V157" s="734">
        <v>0</v>
      </c>
      <c r="W157" s="734">
        <v>0</v>
      </c>
      <c r="X157" s="734">
        <v>0</v>
      </c>
      <c r="Y157" s="734">
        <v>0</v>
      </c>
      <c r="Z157" s="734">
        <v>0</v>
      </c>
      <c r="AA157" s="734">
        <v>0</v>
      </c>
      <c r="AB157" s="734">
        <v>0</v>
      </c>
      <c r="AC157" s="149">
        <v>26.2</v>
      </c>
      <c r="AD157" s="149" t="s">
        <v>24</v>
      </c>
      <c r="AE157" s="148">
        <v>0</v>
      </c>
      <c r="AF157" s="149">
        <v>0</v>
      </c>
      <c r="AG157" s="148">
        <v>0</v>
      </c>
      <c r="AH157" s="149">
        <v>0</v>
      </c>
      <c r="AI157" s="148">
        <v>0</v>
      </c>
      <c r="AJ157" s="501">
        <v>0</v>
      </c>
      <c r="AY157" s="748"/>
      <c r="AZ157" s="749">
        <f t="shared" si="360"/>
        <v>24</v>
      </c>
    </row>
    <row r="158" spans="1:52" x14ac:dyDescent="0.2">
      <c r="A158" s="352" t="s">
        <v>53</v>
      </c>
      <c r="B158" s="504">
        <v>7</v>
      </c>
      <c r="C158" s="150">
        <v>0</v>
      </c>
      <c r="D158" s="150">
        <v>5</v>
      </c>
      <c r="E158" s="150">
        <v>0</v>
      </c>
      <c r="F158" s="150">
        <v>2</v>
      </c>
      <c r="G158" s="150">
        <v>0</v>
      </c>
      <c r="H158" s="150">
        <v>0</v>
      </c>
      <c r="I158" s="150">
        <v>0</v>
      </c>
      <c r="J158" s="150">
        <v>0</v>
      </c>
      <c r="K158" s="150">
        <v>0</v>
      </c>
      <c r="L158" s="150">
        <v>0</v>
      </c>
      <c r="M158" s="514"/>
      <c r="N158" s="528" t="s">
        <v>53</v>
      </c>
      <c r="O158" s="733">
        <v>0</v>
      </c>
      <c r="P158" s="734">
        <v>1</v>
      </c>
      <c r="Q158" s="734">
        <v>2</v>
      </c>
      <c r="R158" s="734">
        <v>0</v>
      </c>
      <c r="S158" s="734">
        <v>2</v>
      </c>
      <c r="T158" s="734">
        <v>2</v>
      </c>
      <c r="U158" s="734">
        <v>0</v>
      </c>
      <c r="V158" s="734">
        <v>0</v>
      </c>
      <c r="W158" s="734">
        <v>0</v>
      </c>
      <c r="X158" s="734">
        <v>0</v>
      </c>
      <c r="Y158" s="734">
        <v>0</v>
      </c>
      <c r="Z158" s="734">
        <v>0</v>
      </c>
      <c r="AA158" s="734">
        <v>0</v>
      </c>
      <c r="AB158" s="734">
        <v>0</v>
      </c>
      <c r="AC158" s="151">
        <v>24.8</v>
      </c>
      <c r="AD158" s="151" t="s">
        <v>24</v>
      </c>
      <c r="AE158" s="150">
        <v>2</v>
      </c>
      <c r="AF158" s="151">
        <v>28.571428571428569</v>
      </c>
      <c r="AG158" s="150">
        <v>0</v>
      </c>
      <c r="AH158" s="151">
        <v>0</v>
      </c>
      <c r="AI158" s="150">
        <v>0</v>
      </c>
      <c r="AJ158" s="505">
        <v>0</v>
      </c>
      <c r="AY158" s="748"/>
      <c r="AZ158" s="749">
        <f t="shared" si="360"/>
        <v>16</v>
      </c>
    </row>
    <row r="159" spans="1:52" x14ac:dyDescent="0.2">
      <c r="A159" s="352" t="s">
        <v>88</v>
      </c>
      <c r="B159" s="500">
        <v>5</v>
      </c>
      <c r="C159" s="148">
        <v>0</v>
      </c>
      <c r="D159" s="148">
        <v>5</v>
      </c>
      <c r="E159" s="148">
        <v>0</v>
      </c>
      <c r="F159" s="148">
        <v>0</v>
      </c>
      <c r="G159" s="148">
        <v>0</v>
      </c>
      <c r="H159" s="148">
        <v>0</v>
      </c>
      <c r="I159" s="148">
        <v>0</v>
      </c>
      <c r="J159" s="148">
        <v>0</v>
      </c>
      <c r="K159" s="148">
        <v>0</v>
      </c>
      <c r="L159" s="148">
        <v>0</v>
      </c>
      <c r="M159" s="512"/>
      <c r="N159" s="528" t="s">
        <v>88</v>
      </c>
      <c r="O159" s="733">
        <v>0</v>
      </c>
      <c r="P159" s="734">
        <v>0</v>
      </c>
      <c r="Q159" s="734">
        <v>0</v>
      </c>
      <c r="R159" s="734">
        <v>2</v>
      </c>
      <c r="S159" s="734">
        <v>2</v>
      </c>
      <c r="T159" s="734">
        <v>1</v>
      </c>
      <c r="U159" s="734">
        <v>0</v>
      </c>
      <c r="V159" s="734">
        <v>0</v>
      </c>
      <c r="W159" s="734">
        <v>0</v>
      </c>
      <c r="X159" s="734">
        <v>0</v>
      </c>
      <c r="Y159" s="734">
        <v>0</v>
      </c>
      <c r="Z159" s="734">
        <v>0</v>
      </c>
      <c r="AA159" s="734">
        <v>0</v>
      </c>
      <c r="AB159" s="734">
        <v>0</v>
      </c>
      <c r="AC159" s="149">
        <v>26.8</v>
      </c>
      <c r="AD159" s="149" t="s">
        <v>24</v>
      </c>
      <c r="AE159" s="148">
        <v>1</v>
      </c>
      <c r="AF159" s="149">
        <v>20</v>
      </c>
      <c r="AG159" s="148">
        <v>0</v>
      </c>
      <c r="AH159" s="149">
        <v>0</v>
      </c>
      <c r="AI159" s="148">
        <v>0</v>
      </c>
      <c r="AJ159" s="501">
        <v>0</v>
      </c>
      <c r="AY159" s="748"/>
      <c r="AZ159" s="749">
        <f t="shared" si="360"/>
        <v>18</v>
      </c>
    </row>
    <row r="160" spans="1:52" x14ac:dyDescent="0.2">
      <c r="A160" s="352" t="s">
        <v>89</v>
      </c>
      <c r="B160" s="500">
        <v>6</v>
      </c>
      <c r="C160" s="148">
        <v>0</v>
      </c>
      <c r="D160" s="148">
        <v>5</v>
      </c>
      <c r="E160" s="148">
        <v>0</v>
      </c>
      <c r="F160" s="148">
        <v>1</v>
      </c>
      <c r="G160" s="148">
        <v>0</v>
      </c>
      <c r="H160" s="148">
        <v>0</v>
      </c>
      <c r="I160" s="148">
        <v>0</v>
      </c>
      <c r="J160" s="148">
        <v>0</v>
      </c>
      <c r="K160" s="148">
        <v>0</v>
      </c>
      <c r="L160" s="148">
        <v>0</v>
      </c>
      <c r="M160" s="512"/>
      <c r="N160" s="528" t="s">
        <v>89</v>
      </c>
      <c r="O160" s="733">
        <v>0</v>
      </c>
      <c r="P160" s="734">
        <v>0</v>
      </c>
      <c r="Q160" s="734">
        <v>1</v>
      </c>
      <c r="R160" s="734">
        <v>1</v>
      </c>
      <c r="S160" s="734">
        <v>4</v>
      </c>
      <c r="T160" s="734">
        <v>0</v>
      </c>
      <c r="U160" s="734">
        <v>0</v>
      </c>
      <c r="V160" s="734">
        <v>0</v>
      </c>
      <c r="W160" s="734">
        <v>0</v>
      </c>
      <c r="X160" s="734">
        <v>0</v>
      </c>
      <c r="Y160" s="734">
        <v>0</v>
      </c>
      <c r="Z160" s="734">
        <v>0</v>
      </c>
      <c r="AA160" s="734">
        <v>0</v>
      </c>
      <c r="AB160" s="734">
        <v>0</v>
      </c>
      <c r="AC160" s="149">
        <v>24.1</v>
      </c>
      <c r="AD160" s="149" t="s">
        <v>24</v>
      </c>
      <c r="AE160" s="148">
        <v>0</v>
      </c>
      <c r="AF160" s="149">
        <v>0</v>
      </c>
      <c r="AG160" s="148">
        <v>0</v>
      </c>
      <c r="AH160" s="149">
        <v>0</v>
      </c>
      <c r="AI160" s="148">
        <v>0</v>
      </c>
      <c r="AJ160" s="501">
        <v>0</v>
      </c>
      <c r="AY160" s="748"/>
      <c r="AZ160" s="749">
        <f t="shared" si="360"/>
        <v>33</v>
      </c>
    </row>
    <row r="161" spans="1:52" x14ac:dyDescent="0.2">
      <c r="A161" s="352" t="s">
        <v>90</v>
      </c>
      <c r="B161" s="500">
        <v>6</v>
      </c>
      <c r="C161" s="148">
        <v>1</v>
      </c>
      <c r="D161" s="148">
        <v>3</v>
      </c>
      <c r="E161" s="148">
        <v>0</v>
      </c>
      <c r="F161" s="148">
        <v>1</v>
      </c>
      <c r="G161" s="148">
        <v>0</v>
      </c>
      <c r="H161" s="148">
        <v>1</v>
      </c>
      <c r="I161" s="148">
        <v>0</v>
      </c>
      <c r="J161" s="148">
        <v>0</v>
      </c>
      <c r="K161" s="148">
        <v>0</v>
      </c>
      <c r="L161" s="148">
        <v>0</v>
      </c>
      <c r="M161" s="512"/>
      <c r="N161" s="528" t="s">
        <v>90</v>
      </c>
      <c r="O161" s="733">
        <v>0</v>
      </c>
      <c r="P161" s="734">
        <v>1</v>
      </c>
      <c r="Q161" s="734">
        <v>1</v>
      </c>
      <c r="R161" s="734">
        <v>1</v>
      </c>
      <c r="S161" s="734">
        <v>2</v>
      </c>
      <c r="T161" s="734">
        <v>1</v>
      </c>
      <c r="U161" s="734">
        <v>0</v>
      </c>
      <c r="V161" s="734">
        <v>0</v>
      </c>
      <c r="W161" s="734">
        <v>0</v>
      </c>
      <c r="X161" s="734">
        <v>0</v>
      </c>
      <c r="Y161" s="734">
        <v>0</v>
      </c>
      <c r="Z161" s="734">
        <v>0</v>
      </c>
      <c r="AA161" s="734">
        <v>0</v>
      </c>
      <c r="AB161" s="734">
        <v>0</v>
      </c>
      <c r="AC161" s="149">
        <v>23</v>
      </c>
      <c r="AD161" s="149" t="s">
        <v>24</v>
      </c>
      <c r="AE161" s="148">
        <v>1</v>
      </c>
      <c r="AF161" s="149">
        <v>16.666666666666664</v>
      </c>
      <c r="AG161" s="148">
        <v>0</v>
      </c>
      <c r="AH161" s="149">
        <v>0</v>
      </c>
      <c r="AI161" s="148">
        <v>0</v>
      </c>
      <c r="AJ161" s="501">
        <v>0</v>
      </c>
      <c r="AY161" s="748"/>
      <c r="AZ161" s="749">
        <f t="shared" si="360"/>
        <v>47</v>
      </c>
    </row>
    <row r="162" spans="1:52" x14ac:dyDescent="0.2">
      <c r="A162" s="352" t="s">
        <v>55</v>
      </c>
      <c r="B162" s="500">
        <v>3</v>
      </c>
      <c r="C162" s="148">
        <v>0</v>
      </c>
      <c r="D162" s="148">
        <v>3</v>
      </c>
      <c r="E162" s="148">
        <v>0</v>
      </c>
      <c r="F162" s="148">
        <v>0</v>
      </c>
      <c r="G162" s="148">
        <v>0</v>
      </c>
      <c r="H162" s="148">
        <v>0</v>
      </c>
      <c r="I162" s="148">
        <v>0</v>
      </c>
      <c r="J162" s="148">
        <v>0</v>
      </c>
      <c r="K162" s="148">
        <v>0</v>
      </c>
      <c r="L162" s="148">
        <v>0</v>
      </c>
      <c r="M162" s="512"/>
      <c r="N162" s="528" t="s">
        <v>55</v>
      </c>
      <c r="O162" s="733">
        <v>0</v>
      </c>
      <c r="P162" s="734">
        <v>0</v>
      </c>
      <c r="Q162" s="734">
        <v>2</v>
      </c>
      <c r="R162" s="734">
        <v>0</v>
      </c>
      <c r="S162" s="734">
        <v>1</v>
      </c>
      <c r="T162" s="734">
        <v>0</v>
      </c>
      <c r="U162" s="734">
        <v>0</v>
      </c>
      <c r="V162" s="734">
        <v>0</v>
      </c>
      <c r="W162" s="734">
        <v>0</v>
      </c>
      <c r="X162" s="734">
        <v>0</v>
      </c>
      <c r="Y162" s="734">
        <v>0</v>
      </c>
      <c r="Z162" s="734">
        <v>0</v>
      </c>
      <c r="AA162" s="734">
        <v>0</v>
      </c>
      <c r="AB162" s="734">
        <v>0</v>
      </c>
      <c r="AC162" s="149">
        <v>22.6</v>
      </c>
      <c r="AD162" s="149" t="s">
        <v>24</v>
      </c>
      <c r="AE162" s="148">
        <v>0</v>
      </c>
      <c r="AF162" s="149">
        <v>0</v>
      </c>
      <c r="AG162" s="148">
        <v>0</v>
      </c>
      <c r="AH162" s="149">
        <v>0</v>
      </c>
      <c r="AI162" s="148">
        <v>0</v>
      </c>
      <c r="AJ162" s="501">
        <v>0</v>
      </c>
      <c r="AY162" s="748"/>
      <c r="AZ162" s="749">
        <f t="shared" si="360"/>
        <v>45</v>
      </c>
    </row>
    <row r="163" spans="1:52" x14ac:dyDescent="0.2">
      <c r="A163" s="352" t="s">
        <v>91</v>
      </c>
      <c r="B163" s="500">
        <v>3</v>
      </c>
      <c r="C163" s="148">
        <v>0</v>
      </c>
      <c r="D163" s="148">
        <v>2</v>
      </c>
      <c r="E163" s="148">
        <v>0</v>
      </c>
      <c r="F163" s="148">
        <v>1</v>
      </c>
      <c r="G163" s="148">
        <v>0</v>
      </c>
      <c r="H163" s="148">
        <v>0</v>
      </c>
      <c r="I163" s="148">
        <v>0</v>
      </c>
      <c r="J163" s="148">
        <v>0</v>
      </c>
      <c r="K163" s="148">
        <v>0</v>
      </c>
      <c r="L163" s="148">
        <v>0</v>
      </c>
      <c r="M163" s="512"/>
      <c r="N163" s="528" t="s">
        <v>91</v>
      </c>
      <c r="O163" s="733">
        <v>0</v>
      </c>
      <c r="P163" s="734">
        <v>0</v>
      </c>
      <c r="Q163" s="734">
        <v>1</v>
      </c>
      <c r="R163" s="734">
        <v>0</v>
      </c>
      <c r="S163" s="734">
        <v>2</v>
      </c>
      <c r="T163" s="734">
        <v>0</v>
      </c>
      <c r="U163" s="734">
        <v>0</v>
      </c>
      <c r="V163" s="734">
        <v>0</v>
      </c>
      <c r="W163" s="734">
        <v>0</v>
      </c>
      <c r="X163" s="734">
        <v>0</v>
      </c>
      <c r="Y163" s="734">
        <v>0</v>
      </c>
      <c r="Z163" s="734">
        <v>0</v>
      </c>
      <c r="AA163" s="734">
        <v>0</v>
      </c>
      <c r="AB163" s="734">
        <v>0</v>
      </c>
      <c r="AC163" s="149">
        <v>24.6</v>
      </c>
      <c r="AD163" s="149" t="s">
        <v>24</v>
      </c>
      <c r="AE163" s="148">
        <v>0</v>
      </c>
      <c r="AF163" s="149">
        <v>0</v>
      </c>
      <c r="AG163" s="148">
        <v>0</v>
      </c>
      <c r="AH163" s="149">
        <v>0</v>
      </c>
      <c r="AI163" s="148">
        <v>0</v>
      </c>
      <c r="AJ163" s="501">
        <v>0</v>
      </c>
      <c r="AY163" s="748"/>
      <c r="AZ163" s="749">
        <f t="shared" si="360"/>
        <v>22</v>
      </c>
    </row>
    <row r="164" spans="1:52" x14ac:dyDescent="0.2">
      <c r="A164" s="352" t="s">
        <v>92</v>
      </c>
      <c r="B164" s="500">
        <v>9</v>
      </c>
      <c r="C164" s="148">
        <v>0</v>
      </c>
      <c r="D164" s="148">
        <v>7</v>
      </c>
      <c r="E164" s="148">
        <v>1</v>
      </c>
      <c r="F164" s="148">
        <v>0</v>
      </c>
      <c r="G164" s="148">
        <v>0</v>
      </c>
      <c r="H164" s="148">
        <v>1</v>
      </c>
      <c r="I164" s="148">
        <v>0</v>
      </c>
      <c r="J164" s="148">
        <v>0</v>
      </c>
      <c r="K164" s="148">
        <v>0</v>
      </c>
      <c r="L164" s="148">
        <v>0</v>
      </c>
      <c r="M164" s="512"/>
      <c r="N164" s="528" t="s">
        <v>92</v>
      </c>
      <c r="O164" s="733">
        <v>0</v>
      </c>
      <c r="P164" s="734">
        <v>0</v>
      </c>
      <c r="Q164" s="734">
        <v>1</v>
      </c>
      <c r="R164" s="734">
        <v>4</v>
      </c>
      <c r="S164" s="734">
        <v>3</v>
      </c>
      <c r="T164" s="734">
        <v>1</v>
      </c>
      <c r="U164" s="734">
        <v>0</v>
      </c>
      <c r="V164" s="734">
        <v>0</v>
      </c>
      <c r="W164" s="734">
        <v>0</v>
      </c>
      <c r="X164" s="734">
        <v>0</v>
      </c>
      <c r="Y164" s="734">
        <v>0</v>
      </c>
      <c r="Z164" s="734">
        <v>0</v>
      </c>
      <c r="AA164" s="734">
        <v>0</v>
      </c>
      <c r="AB164" s="734">
        <v>0</v>
      </c>
      <c r="AC164" s="149">
        <v>24.4</v>
      </c>
      <c r="AD164" s="149" t="s">
        <v>24</v>
      </c>
      <c r="AE164" s="148">
        <v>1</v>
      </c>
      <c r="AF164" s="149">
        <v>11.111111111111111</v>
      </c>
      <c r="AG164" s="148">
        <v>0</v>
      </c>
      <c r="AH164" s="149">
        <v>0</v>
      </c>
      <c r="AI164" s="148">
        <v>0</v>
      </c>
      <c r="AJ164" s="501">
        <v>0</v>
      </c>
      <c r="AY164" s="748"/>
      <c r="AZ164" s="749">
        <f t="shared" si="360"/>
        <v>10</v>
      </c>
    </row>
    <row r="165" spans="1:52" x14ac:dyDescent="0.2">
      <c r="A165" s="352" t="s">
        <v>93</v>
      </c>
      <c r="B165" s="500">
        <v>8</v>
      </c>
      <c r="C165" s="148">
        <v>0</v>
      </c>
      <c r="D165" s="148">
        <v>7</v>
      </c>
      <c r="E165" s="148">
        <v>0</v>
      </c>
      <c r="F165" s="148">
        <v>1</v>
      </c>
      <c r="G165" s="148">
        <v>0</v>
      </c>
      <c r="H165" s="148">
        <v>0</v>
      </c>
      <c r="I165" s="148">
        <v>0</v>
      </c>
      <c r="J165" s="148">
        <v>0</v>
      </c>
      <c r="K165" s="148">
        <v>0</v>
      </c>
      <c r="L165" s="148">
        <v>0</v>
      </c>
      <c r="M165" s="512"/>
      <c r="N165" s="528" t="s">
        <v>93</v>
      </c>
      <c r="O165" s="733">
        <v>0</v>
      </c>
      <c r="P165" s="734">
        <v>1</v>
      </c>
      <c r="Q165" s="734">
        <v>0</v>
      </c>
      <c r="R165" s="734">
        <v>3</v>
      </c>
      <c r="S165" s="734">
        <v>2</v>
      </c>
      <c r="T165" s="734">
        <v>2</v>
      </c>
      <c r="U165" s="734">
        <v>0</v>
      </c>
      <c r="V165" s="734">
        <v>0</v>
      </c>
      <c r="W165" s="734">
        <v>0</v>
      </c>
      <c r="X165" s="734">
        <v>0</v>
      </c>
      <c r="Y165" s="734">
        <v>0</v>
      </c>
      <c r="Z165" s="734">
        <v>0</v>
      </c>
      <c r="AA165" s="734">
        <v>0</v>
      </c>
      <c r="AB165" s="734">
        <v>0</v>
      </c>
      <c r="AC165" s="149">
        <v>25.8</v>
      </c>
      <c r="AD165" s="149" t="s">
        <v>24</v>
      </c>
      <c r="AE165" s="148">
        <v>2</v>
      </c>
      <c r="AF165" s="149">
        <v>25</v>
      </c>
      <c r="AG165" s="148">
        <v>0</v>
      </c>
      <c r="AH165" s="149">
        <v>0</v>
      </c>
      <c r="AI165" s="148">
        <v>0</v>
      </c>
      <c r="AJ165" s="501">
        <v>0</v>
      </c>
      <c r="AY165" s="748"/>
      <c r="AZ165" s="749">
        <f t="shared" si="360"/>
        <v>10</v>
      </c>
    </row>
    <row r="166" spans="1:52" x14ac:dyDescent="0.2">
      <c r="A166" s="352" t="s">
        <v>57</v>
      </c>
      <c r="B166" s="500">
        <v>7</v>
      </c>
      <c r="C166" s="148">
        <v>0</v>
      </c>
      <c r="D166" s="148">
        <v>5</v>
      </c>
      <c r="E166" s="148">
        <v>0</v>
      </c>
      <c r="F166" s="148">
        <v>2</v>
      </c>
      <c r="G166" s="148">
        <v>0</v>
      </c>
      <c r="H166" s="148">
        <v>0</v>
      </c>
      <c r="I166" s="148">
        <v>0</v>
      </c>
      <c r="J166" s="148">
        <v>0</v>
      </c>
      <c r="K166" s="148">
        <v>0</v>
      </c>
      <c r="L166" s="148">
        <v>0</v>
      </c>
      <c r="M166" s="512"/>
      <c r="N166" s="528" t="s">
        <v>57</v>
      </c>
      <c r="O166" s="733">
        <v>0</v>
      </c>
      <c r="P166" s="734">
        <v>0</v>
      </c>
      <c r="Q166" s="734">
        <v>3</v>
      </c>
      <c r="R166" s="734">
        <v>1</v>
      </c>
      <c r="S166" s="734">
        <v>2</v>
      </c>
      <c r="T166" s="734">
        <v>1</v>
      </c>
      <c r="U166" s="734">
        <v>0</v>
      </c>
      <c r="V166" s="734">
        <v>0</v>
      </c>
      <c r="W166" s="734">
        <v>0</v>
      </c>
      <c r="X166" s="734">
        <v>0</v>
      </c>
      <c r="Y166" s="734">
        <v>0</v>
      </c>
      <c r="Z166" s="734">
        <v>0</v>
      </c>
      <c r="AA166" s="734">
        <v>0</v>
      </c>
      <c r="AB166" s="734">
        <v>0</v>
      </c>
      <c r="AC166" s="149">
        <v>23.3</v>
      </c>
      <c r="AD166" s="149" t="s">
        <v>24</v>
      </c>
      <c r="AE166" s="148">
        <v>1</v>
      </c>
      <c r="AF166" s="149">
        <v>14.285714285714285</v>
      </c>
      <c r="AG166" s="148">
        <v>0</v>
      </c>
      <c r="AH166" s="149">
        <v>0</v>
      </c>
      <c r="AI166" s="148">
        <v>0</v>
      </c>
      <c r="AJ166" s="501">
        <v>0</v>
      </c>
      <c r="AY166" s="748"/>
      <c r="AZ166" s="749">
        <f t="shared" si="360"/>
        <v>3</v>
      </c>
    </row>
    <row r="167" spans="1:52" x14ac:dyDescent="0.2">
      <c r="A167" s="352" t="s">
        <v>94</v>
      </c>
      <c r="B167" s="500">
        <v>3</v>
      </c>
      <c r="C167" s="148">
        <v>0</v>
      </c>
      <c r="D167" s="148">
        <v>2</v>
      </c>
      <c r="E167" s="148">
        <v>0</v>
      </c>
      <c r="F167" s="148">
        <v>1</v>
      </c>
      <c r="G167" s="148">
        <v>0</v>
      </c>
      <c r="H167" s="148">
        <v>0</v>
      </c>
      <c r="I167" s="148">
        <v>0</v>
      </c>
      <c r="J167" s="148">
        <v>0</v>
      </c>
      <c r="K167" s="148">
        <v>0</v>
      </c>
      <c r="L167" s="148">
        <v>0</v>
      </c>
      <c r="M167" s="512"/>
      <c r="N167" s="528" t="s">
        <v>94</v>
      </c>
      <c r="O167" s="733">
        <v>0</v>
      </c>
      <c r="P167" s="734">
        <v>0</v>
      </c>
      <c r="Q167" s="734">
        <v>1</v>
      </c>
      <c r="R167" s="734">
        <v>1</v>
      </c>
      <c r="S167" s="734">
        <v>1</v>
      </c>
      <c r="T167" s="734">
        <v>0</v>
      </c>
      <c r="U167" s="734">
        <v>0</v>
      </c>
      <c r="V167" s="734">
        <v>0</v>
      </c>
      <c r="W167" s="734">
        <v>0</v>
      </c>
      <c r="X167" s="734">
        <v>0</v>
      </c>
      <c r="Y167" s="734">
        <v>0</v>
      </c>
      <c r="Z167" s="734">
        <v>0</v>
      </c>
      <c r="AA167" s="734">
        <v>0</v>
      </c>
      <c r="AB167" s="734">
        <v>0</v>
      </c>
      <c r="AC167" s="149">
        <v>23.6</v>
      </c>
      <c r="AD167" s="149" t="s">
        <v>24</v>
      </c>
      <c r="AE167" s="148">
        <v>0</v>
      </c>
      <c r="AF167" s="149">
        <v>0</v>
      </c>
      <c r="AG167" s="148">
        <v>0</v>
      </c>
      <c r="AH167" s="149">
        <v>0</v>
      </c>
      <c r="AI167" s="148">
        <v>0</v>
      </c>
      <c r="AJ167" s="501">
        <v>0</v>
      </c>
      <c r="AY167" s="748"/>
      <c r="AZ167" s="749">
        <f t="shared" si="360"/>
        <v>3</v>
      </c>
    </row>
    <row r="168" spans="1:52" x14ac:dyDescent="0.2">
      <c r="A168" s="352" t="s">
        <v>95</v>
      </c>
      <c r="B168" s="500">
        <v>2</v>
      </c>
      <c r="C168" s="148">
        <v>1</v>
      </c>
      <c r="D168" s="148">
        <v>1</v>
      </c>
      <c r="E168" s="148">
        <v>0</v>
      </c>
      <c r="F168" s="148">
        <v>0</v>
      </c>
      <c r="G168" s="148">
        <v>0</v>
      </c>
      <c r="H168" s="148">
        <v>0</v>
      </c>
      <c r="I168" s="148">
        <v>0</v>
      </c>
      <c r="J168" s="148">
        <v>0</v>
      </c>
      <c r="K168" s="148">
        <v>0</v>
      </c>
      <c r="L168" s="148">
        <v>0</v>
      </c>
      <c r="M168" s="512"/>
      <c r="N168" s="528" t="s">
        <v>95</v>
      </c>
      <c r="O168" s="733">
        <v>1</v>
      </c>
      <c r="P168" s="734">
        <v>0</v>
      </c>
      <c r="Q168" s="734">
        <v>0</v>
      </c>
      <c r="R168" s="734">
        <v>0</v>
      </c>
      <c r="S168" s="734">
        <v>1</v>
      </c>
      <c r="T168" s="734">
        <v>0</v>
      </c>
      <c r="U168" s="734">
        <v>0</v>
      </c>
      <c r="V168" s="734">
        <v>0</v>
      </c>
      <c r="W168" s="734">
        <v>0</v>
      </c>
      <c r="X168" s="734">
        <v>0</v>
      </c>
      <c r="Y168" s="734">
        <v>0</v>
      </c>
      <c r="Z168" s="734">
        <v>0</v>
      </c>
      <c r="AA168" s="734">
        <v>0</v>
      </c>
      <c r="AB168" s="734">
        <v>0</v>
      </c>
      <c r="AC168" s="149">
        <v>18.2</v>
      </c>
      <c r="AD168" s="149" t="s">
        <v>24</v>
      </c>
      <c r="AE168" s="148">
        <v>0</v>
      </c>
      <c r="AF168" s="149">
        <v>0</v>
      </c>
      <c r="AG168" s="148">
        <v>0</v>
      </c>
      <c r="AH168" s="149">
        <v>0</v>
      </c>
      <c r="AI168" s="148">
        <v>0</v>
      </c>
      <c r="AJ168" s="501">
        <v>0</v>
      </c>
      <c r="AY168" s="750"/>
      <c r="AZ168" s="751">
        <f t="shared" si="360"/>
        <v>1</v>
      </c>
    </row>
    <row r="169" spans="1:52" x14ac:dyDescent="0.2">
      <c r="A169" s="352" t="s">
        <v>96</v>
      </c>
      <c r="B169" s="500">
        <v>5</v>
      </c>
      <c r="C169" s="148">
        <v>0</v>
      </c>
      <c r="D169" s="148">
        <v>3</v>
      </c>
      <c r="E169" s="148">
        <v>0</v>
      </c>
      <c r="F169" s="148">
        <v>2</v>
      </c>
      <c r="G169" s="148">
        <v>0</v>
      </c>
      <c r="H169" s="148">
        <v>0</v>
      </c>
      <c r="I169" s="148">
        <v>0</v>
      </c>
      <c r="J169" s="148">
        <v>0</v>
      </c>
      <c r="K169" s="148">
        <v>0</v>
      </c>
      <c r="L169" s="148">
        <v>0</v>
      </c>
      <c r="M169" s="512"/>
      <c r="N169" s="528" t="s">
        <v>96</v>
      </c>
      <c r="O169" s="733">
        <v>0</v>
      </c>
      <c r="P169" s="734">
        <v>0</v>
      </c>
      <c r="Q169" s="734">
        <v>0</v>
      </c>
      <c r="R169" s="734">
        <v>2</v>
      </c>
      <c r="S169" s="734">
        <v>2</v>
      </c>
      <c r="T169" s="734">
        <v>1</v>
      </c>
      <c r="U169" s="734">
        <v>0</v>
      </c>
      <c r="V169" s="734">
        <v>0</v>
      </c>
      <c r="W169" s="734">
        <v>0</v>
      </c>
      <c r="X169" s="734">
        <v>0</v>
      </c>
      <c r="Y169" s="734">
        <v>0</v>
      </c>
      <c r="Z169" s="734">
        <v>0</v>
      </c>
      <c r="AA169" s="734">
        <v>0</v>
      </c>
      <c r="AB169" s="734">
        <v>0</v>
      </c>
      <c r="AC169" s="149">
        <v>25.1</v>
      </c>
      <c r="AD169" s="149" t="s">
        <v>24</v>
      </c>
      <c r="AE169" s="148">
        <v>1</v>
      </c>
      <c r="AF169" s="149">
        <v>20</v>
      </c>
      <c r="AG169" s="148">
        <v>0</v>
      </c>
      <c r="AH169" s="149">
        <v>0</v>
      </c>
      <c r="AI169" s="148">
        <v>0</v>
      </c>
      <c r="AJ169" s="501">
        <v>0</v>
      </c>
      <c r="AY169" s="752">
        <f>BA9</f>
        <v>45973</v>
      </c>
      <c r="AZ169" s="749">
        <f>IF( ISERROR(BA115), 0, BA115)</f>
        <v>0</v>
      </c>
    </row>
    <row r="170" spans="1:52" x14ac:dyDescent="0.2">
      <c r="A170" s="352" t="s">
        <v>58</v>
      </c>
      <c r="B170" s="500">
        <v>9</v>
      </c>
      <c r="C170" s="148">
        <v>0</v>
      </c>
      <c r="D170" s="148">
        <v>8</v>
      </c>
      <c r="E170" s="148">
        <v>0</v>
      </c>
      <c r="F170" s="148">
        <v>1</v>
      </c>
      <c r="G170" s="148">
        <v>0</v>
      </c>
      <c r="H170" s="148">
        <v>0</v>
      </c>
      <c r="I170" s="148">
        <v>0</v>
      </c>
      <c r="J170" s="148">
        <v>0</v>
      </c>
      <c r="K170" s="148">
        <v>0</v>
      </c>
      <c r="L170" s="148">
        <v>0</v>
      </c>
      <c r="M170" s="512"/>
      <c r="N170" s="528" t="s">
        <v>58</v>
      </c>
      <c r="O170" s="733">
        <v>0</v>
      </c>
      <c r="P170" s="734">
        <v>0</v>
      </c>
      <c r="Q170" s="734">
        <v>0</v>
      </c>
      <c r="R170" s="734">
        <v>2</v>
      </c>
      <c r="S170" s="734">
        <v>6</v>
      </c>
      <c r="T170" s="734">
        <v>1</v>
      </c>
      <c r="U170" s="734">
        <v>0</v>
      </c>
      <c r="V170" s="734">
        <v>0</v>
      </c>
      <c r="W170" s="734">
        <v>0</v>
      </c>
      <c r="X170" s="734">
        <v>0</v>
      </c>
      <c r="Y170" s="734">
        <v>0</v>
      </c>
      <c r="Z170" s="734">
        <v>0</v>
      </c>
      <c r="AA170" s="734">
        <v>0</v>
      </c>
      <c r="AB170" s="734">
        <v>0</v>
      </c>
      <c r="AC170" s="149">
        <v>27.1</v>
      </c>
      <c r="AD170" s="149" t="s">
        <v>24</v>
      </c>
      <c r="AE170" s="148">
        <v>1</v>
      </c>
      <c r="AF170" s="149">
        <v>11.111111111111111</v>
      </c>
      <c r="AG170" s="148">
        <v>0</v>
      </c>
      <c r="AH170" s="149">
        <v>0</v>
      </c>
      <c r="AI170" s="148">
        <v>0</v>
      </c>
      <c r="AJ170" s="501">
        <v>0</v>
      </c>
      <c r="AY170" s="748"/>
      <c r="AZ170" s="749">
        <f t="shared" ref="AZ170:AZ192" si="361">IF( ISERROR(BA116), 0, BA116)</f>
        <v>0</v>
      </c>
    </row>
    <row r="171" spans="1:52" x14ac:dyDescent="0.2">
      <c r="A171" s="352" t="s">
        <v>97</v>
      </c>
      <c r="B171" s="500">
        <v>6</v>
      </c>
      <c r="C171" s="148">
        <v>0</v>
      </c>
      <c r="D171" s="148">
        <v>6</v>
      </c>
      <c r="E171" s="148">
        <v>0</v>
      </c>
      <c r="F171" s="148">
        <v>0</v>
      </c>
      <c r="G171" s="148">
        <v>0</v>
      </c>
      <c r="H171" s="148">
        <v>0</v>
      </c>
      <c r="I171" s="148">
        <v>0</v>
      </c>
      <c r="J171" s="148">
        <v>0</v>
      </c>
      <c r="K171" s="148">
        <v>0</v>
      </c>
      <c r="L171" s="148">
        <v>0</v>
      </c>
      <c r="M171" s="512"/>
      <c r="N171" s="528" t="s">
        <v>97</v>
      </c>
      <c r="O171" s="733">
        <v>0</v>
      </c>
      <c r="P171" s="734">
        <v>0</v>
      </c>
      <c r="Q171" s="734">
        <v>1</v>
      </c>
      <c r="R171" s="734">
        <v>1</v>
      </c>
      <c r="S171" s="734">
        <v>3</v>
      </c>
      <c r="T171" s="734">
        <v>1</v>
      </c>
      <c r="U171" s="734">
        <v>0</v>
      </c>
      <c r="V171" s="734">
        <v>0</v>
      </c>
      <c r="W171" s="734">
        <v>0</v>
      </c>
      <c r="X171" s="734">
        <v>0</v>
      </c>
      <c r="Y171" s="734">
        <v>0</v>
      </c>
      <c r="Z171" s="734">
        <v>0</v>
      </c>
      <c r="AA171" s="734">
        <v>0</v>
      </c>
      <c r="AB171" s="734">
        <v>0</v>
      </c>
      <c r="AC171" s="149">
        <v>25.3</v>
      </c>
      <c r="AD171" s="149" t="s">
        <v>24</v>
      </c>
      <c r="AE171" s="148">
        <v>1</v>
      </c>
      <c r="AF171" s="149">
        <v>16.666666666666664</v>
      </c>
      <c r="AG171" s="148">
        <v>0</v>
      </c>
      <c r="AH171" s="149">
        <v>0</v>
      </c>
      <c r="AI171" s="148">
        <v>0</v>
      </c>
      <c r="AJ171" s="501">
        <v>0</v>
      </c>
      <c r="AY171" s="748"/>
      <c r="AZ171" s="749">
        <f t="shared" si="361"/>
        <v>1</v>
      </c>
    </row>
    <row r="172" spans="1:52" x14ac:dyDescent="0.2">
      <c r="A172" s="352" t="s">
        <v>98</v>
      </c>
      <c r="B172" s="500">
        <v>6</v>
      </c>
      <c r="C172" s="148">
        <v>0</v>
      </c>
      <c r="D172" s="148">
        <v>4</v>
      </c>
      <c r="E172" s="148">
        <v>0</v>
      </c>
      <c r="F172" s="148">
        <v>2</v>
      </c>
      <c r="G172" s="148">
        <v>0</v>
      </c>
      <c r="H172" s="148">
        <v>0</v>
      </c>
      <c r="I172" s="148">
        <v>0</v>
      </c>
      <c r="J172" s="148">
        <v>0</v>
      </c>
      <c r="K172" s="148">
        <v>0</v>
      </c>
      <c r="L172" s="148">
        <v>0</v>
      </c>
      <c r="M172" s="512"/>
      <c r="N172" s="528" t="s">
        <v>98</v>
      </c>
      <c r="O172" s="733">
        <v>0</v>
      </c>
      <c r="P172" s="734">
        <v>0</v>
      </c>
      <c r="Q172" s="734">
        <v>2</v>
      </c>
      <c r="R172" s="734">
        <v>3</v>
      </c>
      <c r="S172" s="734">
        <v>0</v>
      </c>
      <c r="T172" s="734">
        <v>1</v>
      </c>
      <c r="U172" s="734">
        <v>0</v>
      </c>
      <c r="V172" s="734">
        <v>0</v>
      </c>
      <c r="W172" s="734">
        <v>0</v>
      </c>
      <c r="X172" s="734">
        <v>0</v>
      </c>
      <c r="Y172" s="734">
        <v>0</v>
      </c>
      <c r="Z172" s="734">
        <v>0</v>
      </c>
      <c r="AA172" s="734">
        <v>0</v>
      </c>
      <c r="AB172" s="734">
        <v>0</v>
      </c>
      <c r="AC172" s="149">
        <v>22.2</v>
      </c>
      <c r="AD172" s="149" t="s">
        <v>24</v>
      </c>
      <c r="AE172" s="148">
        <v>1</v>
      </c>
      <c r="AF172" s="149">
        <v>16.666666666666664</v>
      </c>
      <c r="AG172" s="148">
        <v>0</v>
      </c>
      <c r="AH172" s="149">
        <v>0</v>
      </c>
      <c r="AI172" s="148">
        <v>0</v>
      </c>
      <c r="AJ172" s="501">
        <v>0</v>
      </c>
      <c r="AY172" s="748"/>
      <c r="AZ172" s="749">
        <f t="shared" si="361"/>
        <v>1</v>
      </c>
    </row>
    <row r="173" spans="1:52" x14ac:dyDescent="0.2">
      <c r="A173" s="352" t="s">
        <v>99</v>
      </c>
      <c r="B173" s="500">
        <v>4</v>
      </c>
      <c r="C173" s="148">
        <v>0</v>
      </c>
      <c r="D173" s="148">
        <v>3</v>
      </c>
      <c r="E173" s="148">
        <v>0</v>
      </c>
      <c r="F173" s="148">
        <v>1</v>
      </c>
      <c r="G173" s="148">
        <v>0</v>
      </c>
      <c r="H173" s="148">
        <v>0</v>
      </c>
      <c r="I173" s="148">
        <v>0</v>
      </c>
      <c r="J173" s="148">
        <v>0</v>
      </c>
      <c r="K173" s="148">
        <v>0</v>
      </c>
      <c r="L173" s="148">
        <v>0</v>
      </c>
      <c r="M173" s="512"/>
      <c r="N173" s="528" t="s">
        <v>99</v>
      </c>
      <c r="O173" s="733">
        <v>0</v>
      </c>
      <c r="P173" s="734">
        <v>0</v>
      </c>
      <c r="Q173" s="734">
        <v>1</v>
      </c>
      <c r="R173" s="734">
        <v>1</v>
      </c>
      <c r="S173" s="734">
        <v>0</v>
      </c>
      <c r="T173" s="734">
        <v>1</v>
      </c>
      <c r="U173" s="734">
        <v>1</v>
      </c>
      <c r="V173" s="734">
        <v>0</v>
      </c>
      <c r="W173" s="734">
        <v>0</v>
      </c>
      <c r="X173" s="734">
        <v>0</v>
      </c>
      <c r="Y173" s="734">
        <v>0</v>
      </c>
      <c r="Z173" s="734">
        <v>0</v>
      </c>
      <c r="AA173" s="734">
        <v>0</v>
      </c>
      <c r="AB173" s="734">
        <v>0</v>
      </c>
      <c r="AC173" s="149">
        <v>26.6</v>
      </c>
      <c r="AD173" s="149" t="s">
        <v>24</v>
      </c>
      <c r="AE173" s="148">
        <v>2</v>
      </c>
      <c r="AF173" s="149">
        <v>50</v>
      </c>
      <c r="AG173" s="148">
        <v>1</v>
      </c>
      <c r="AH173" s="149">
        <v>25</v>
      </c>
      <c r="AI173" s="148">
        <v>0</v>
      </c>
      <c r="AJ173" s="501">
        <v>0</v>
      </c>
      <c r="AY173" s="748"/>
      <c r="AZ173" s="749">
        <f t="shared" si="361"/>
        <v>0</v>
      </c>
    </row>
    <row r="174" spans="1:52" x14ac:dyDescent="0.2">
      <c r="A174" s="352" t="s">
        <v>60</v>
      </c>
      <c r="B174" s="500">
        <v>11</v>
      </c>
      <c r="C174" s="148">
        <v>0</v>
      </c>
      <c r="D174" s="148">
        <v>7</v>
      </c>
      <c r="E174" s="148">
        <v>0</v>
      </c>
      <c r="F174" s="148">
        <v>4</v>
      </c>
      <c r="G174" s="148">
        <v>0</v>
      </c>
      <c r="H174" s="148">
        <v>0</v>
      </c>
      <c r="I174" s="148">
        <v>0</v>
      </c>
      <c r="J174" s="148">
        <v>0</v>
      </c>
      <c r="K174" s="148">
        <v>0</v>
      </c>
      <c r="L174" s="148">
        <v>0</v>
      </c>
      <c r="M174" s="512"/>
      <c r="N174" s="528" t="s">
        <v>60</v>
      </c>
      <c r="O174" s="733">
        <v>0</v>
      </c>
      <c r="P174" s="734">
        <v>1</v>
      </c>
      <c r="Q174" s="734">
        <v>3</v>
      </c>
      <c r="R174" s="734">
        <v>5</v>
      </c>
      <c r="S174" s="734">
        <v>2</v>
      </c>
      <c r="T174" s="734">
        <v>0</v>
      </c>
      <c r="U174" s="734">
        <v>0</v>
      </c>
      <c r="V174" s="734">
        <v>0</v>
      </c>
      <c r="W174" s="734">
        <v>0</v>
      </c>
      <c r="X174" s="734">
        <v>0</v>
      </c>
      <c r="Y174" s="734">
        <v>0</v>
      </c>
      <c r="Z174" s="734">
        <v>0</v>
      </c>
      <c r="AA174" s="734">
        <v>0</v>
      </c>
      <c r="AB174" s="734">
        <v>0</v>
      </c>
      <c r="AC174" s="149">
        <v>21.2</v>
      </c>
      <c r="AD174" s="149">
        <v>28.4</v>
      </c>
      <c r="AE174" s="148">
        <v>0</v>
      </c>
      <c r="AF174" s="149">
        <v>0</v>
      </c>
      <c r="AG174" s="148">
        <v>0</v>
      </c>
      <c r="AH174" s="149">
        <v>0</v>
      </c>
      <c r="AI174" s="148">
        <v>0</v>
      </c>
      <c r="AJ174" s="501">
        <v>0</v>
      </c>
      <c r="AY174" s="748"/>
      <c r="AZ174" s="749">
        <f t="shared" si="361"/>
        <v>2</v>
      </c>
    </row>
    <row r="175" spans="1:52" x14ac:dyDescent="0.2">
      <c r="A175" s="352" t="s">
        <v>100</v>
      </c>
      <c r="B175" s="500">
        <v>5</v>
      </c>
      <c r="C175" s="148">
        <v>0</v>
      </c>
      <c r="D175" s="148">
        <v>3</v>
      </c>
      <c r="E175" s="148">
        <v>0</v>
      </c>
      <c r="F175" s="148">
        <v>1</v>
      </c>
      <c r="G175" s="148">
        <v>0</v>
      </c>
      <c r="H175" s="148">
        <v>1</v>
      </c>
      <c r="I175" s="148">
        <v>0</v>
      </c>
      <c r="J175" s="148">
        <v>0</v>
      </c>
      <c r="K175" s="148">
        <v>0</v>
      </c>
      <c r="L175" s="148">
        <v>0</v>
      </c>
      <c r="M175" s="512"/>
      <c r="N175" s="528" t="s">
        <v>100</v>
      </c>
      <c r="O175" s="733">
        <v>0</v>
      </c>
      <c r="P175" s="734">
        <v>0</v>
      </c>
      <c r="Q175" s="734">
        <v>1</v>
      </c>
      <c r="R175" s="734">
        <v>1</v>
      </c>
      <c r="S175" s="734">
        <v>1</v>
      </c>
      <c r="T175" s="734">
        <v>2</v>
      </c>
      <c r="U175" s="734">
        <v>0</v>
      </c>
      <c r="V175" s="734">
        <v>0</v>
      </c>
      <c r="W175" s="734">
        <v>0</v>
      </c>
      <c r="X175" s="734">
        <v>0</v>
      </c>
      <c r="Y175" s="734">
        <v>0</v>
      </c>
      <c r="Z175" s="734">
        <v>0</v>
      </c>
      <c r="AA175" s="734">
        <v>0</v>
      </c>
      <c r="AB175" s="734">
        <v>0</v>
      </c>
      <c r="AC175" s="149">
        <v>27.5</v>
      </c>
      <c r="AD175" s="149" t="s">
        <v>24</v>
      </c>
      <c r="AE175" s="148">
        <v>2</v>
      </c>
      <c r="AF175" s="149">
        <v>40</v>
      </c>
      <c r="AG175" s="148">
        <v>0</v>
      </c>
      <c r="AH175" s="149">
        <v>0</v>
      </c>
      <c r="AI175" s="148">
        <v>0</v>
      </c>
      <c r="AJ175" s="501">
        <v>0</v>
      </c>
      <c r="AY175" s="748"/>
      <c r="AZ175" s="749">
        <f t="shared" si="361"/>
        <v>3</v>
      </c>
    </row>
    <row r="176" spans="1:52" x14ac:dyDescent="0.2">
      <c r="A176" s="352" t="s">
        <v>101</v>
      </c>
      <c r="B176" s="500">
        <v>3</v>
      </c>
      <c r="C176" s="148">
        <v>0</v>
      </c>
      <c r="D176" s="148">
        <v>3</v>
      </c>
      <c r="E176" s="148">
        <v>0</v>
      </c>
      <c r="F176" s="148">
        <v>0</v>
      </c>
      <c r="G176" s="148">
        <v>0</v>
      </c>
      <c r="H176" s="148">
        <v>0</v>
      </c>
      <c r="I176" s="148">
        <v>0</v>
      </c>
      <c r="J176" s="148">
        <v>0</v>
      </c>
      <c r="K176" s="148">
        <v>0</v>
      </c>
      <c r="L176" s="148">
        <v>0</v>
      </c>
      <c r="M176" s="512"/>
      <c r="N176" s="528" t="s">
        <v>101</v>
      </c>
      <c r="O176" s="733">
        <v>0</v>
      </c>
      <c r="P176" s="734">
        <v>0</v>
      </c>
      <c r="Q176" s="734">
        <v>0</v>
      </c>
      <c r="R176" s="734">
        <v>2</v>
      </c>
      <c r="S176" s="734">
        <v>1</v>
      </c>
      <c r="T176" s="734">
        <v>0</v>
      </c>
      <c r="U176" s="734">
        <v>0</v>
      </c>
      <c r="V176" s="734">
        <v>0</v>
      </c>
      <c r="W176" s="734">
        <v>0</v>
      </c>
      <c r="X176" s="734">
        <v>0</v>
      </c>
      <c r="Y176" s="734">
        <v>0</v>
      </c>
      <c r="Z176" s="734">
        <v>0</v>
      </c>
      <c r="AA176" s="734">
        <v>0</v>
      </c>
      <c r="AB176" s="734">
        <v>0</v>
      </c>
      <c r="AC176" s="149">
        <v>24.1</v>
      </c>
      <c r="AD176" s="149" t="s">
        <v>24</v>
      </c>
      <c r="AE176" s="148">
        <v>0</v>
      </c>
      <c r="AF176" s="149">
        <v>0</v>
      </c>
      <c r="AG176" s="148">
        <v>0</v>
      </c>
      <c r="AH176" s="149">
        <v>0</v>
      </c>
      <c r="AI176" s="148">
        <v>0</v>
      </c>
      <c r="AJ176" s="501">
        <v>0</v>
      </c>
      <c r="AY176" s="748"/>
      <c r="AZ176" s="749">
        <f t="shared" si="361"/>
        <v>19</v>
      </c>
    </row>
    <row r="177" spans="1:52" x14ac:dyDescent="0.2">
      <c r="A177" s="352" t="s">
        <v>102</v>
      </c>
      <c r="B177" s="500">
        <v>2</v>
      </c>
      <c r="C177" s="148">
        <v>0</v>
      </c>
      <c r="D177" s="148">
        <v>2</v>
      </c>
      <c r="E177" s="148">
        <v>0</v>
      </c>
      <c r="F177" s="148">
        <v>0</v>
      </c>
      <c r="G177" s="148">
        <v>0</v>
      </c>
      <c r="H177" s="148">
        <v>0</v>
      </c>
      <c r="I177" s="148">
        <v>0</v>
      </c>
      <c r="J177" s="148">
        <v>0</v>
      </c>
      <c r="K177" s="148">
        <v>0</v>
      </c>
      <c r="L177" s="148">
        <v>0</v>
      </c>
      <c r="M177" s="512"/>
      <c r="N177" s="528" t="s">
        <v>102</v>
      </c>
      <c r="O177" s="733">
        <v>0</v>
      </c>
      <c r="P177" s="734">
        <v>0</v>
      </c>
      <c r="Q177" s="734">
        <v>0</v>
      </c>
      <c r="R177" s="734">
        <v>1</v>
      </c>
      <c r="S177" s="734">
        <v>1</v>
      </c>
      <c r="T177" s="734">
        <v>0</v>
      </c>
      <c r="U177" s="734">
        <v>0</v>
      </c>
      <c r="V177" s="734">
        <v>0</v>
      </c>
      <c r="W177" s="734">
        <v>0</v>
      </c>
      <c r="X177" s="734">
        <v>0</v>
      </c>
      <c r="Y177" s="734">
        <v>0</v>
      </c>
      <c r="Z177" s="734">
        <v>0</v>
      </c>
      <c r="AA177" s="734">
        <v>0</v>
      </c>
      <c r="AB177" s="734">
        <v>0</v>
      </c>
      <c r="AC177" s="149">
        <v>24.6</v>
      </c>
      <c r="AD177" s="149" t="s">
        <v>24</v>
      </c>
      <c r="AE177" s="148">
        <v>0</v>
      </c>
      <c r="AF177" s="149">
        <v>0</v>
      </c>
      <c r="AG177" s="148">
        <v>0</v>
      </c>
      <c r="AH177" s="149">
        <v>0</v>
      </c>
      <c r="AI177" s="148">
        <v>0</v>
      </c>
      <c r="AJ177" s="501">
        <v>0</v>
      </c>
      <c r="AY177" s="748"/>
      <c r="AZ177" s="749">
        <f t="shared" si="361"/>
        <v>24</v>
      </c>
    </row>
    <row r="178" spans="1:52" x14ac:dyDescent="0.2">
      <c r="A178" s="352" t="s">
        <v>62</v>
      </c>
      <c r="B178" s="500">
        <v>11</v>
      </c>
      <c r="C178" s="148">
        <v>0</v>
      </c>
      <c r="D178" s="148">
        <v>9</v>
      </c>
      <c r="E178" s="148">
        <v>0</v>
      </c>
      <c r="F178" s="148">
        <v>2</v>
      </c>
      <c r="G178" s="148">
        <v>0</v>
      </c>
      <c r="H178" s="148">
        <v>0</v>
      </c>
      <c r="I178" s="148">
        <v>0</v>
      </c>
      <c r="J178" s="148">
        <v>0</v>
      </c>
      <c r="K178" s="148">
        <v>0</v>
      </c>
      <c r="L178" s="148">
        <v>0</v>
      </c>
      <c r="M178" s="512"/>
      <c r="N178" s="528" t="s">
        <v>62</v>
      </c>
      <c r="O178" s="733">
        <v>0</v>
      </c>
      <c r="P178" s="734">
        <v>0</v>
      </c>
      <c r="Q178" s="734">
        <v>0</v>
      </c>
      <c r="R178" s="734">
        <v>6</v>
      </c>
      <c r="S178" s="734">
        <v>4</v>
      </c>
      <c r="T178" s="734">
        <v>1</v>
      </c>
      <c r="U178" s="734">
        <v>0</v>
      </c>
      <c r="V178" s="734">
        <v>0</v>
      </c>
      <c r="W178" s="734">
        <v>0</v>
      </c>
      <c r="X178" s="734">
        <v>0</v>
      </c>
      <c r="Y178" s="734">
        <v>0</v>
      </c>
      <c r="Z178" s="734">
        <v>0</v>
      </c>
      <c r="AA178" s="734">
        <v>0</v>
      </c>
      <c r="AB178" s="734">
        <v>0</v>
      </c>
      <c r="AC178" s="149">
        <v>24.6</v>
      </c>
      <c r="AD178" s="149">
        <v>28.7</v>
      </c>
      <c r="AE178" s="148">
        <v>1</v>
      </c>
      <c r="AF178" s="149">
        <v>9.0909090909090917</v>
      </c>
      <c r="AG178" s="148">
        <v>0</v>
      </c>
      <c r="AH178" s="149">
        <v>0</v>
      </c>
      <c r="AI178" s="148">
        <v>0</v>
      </c>
      <c r="AJ178" s="501">
        <v>0</v>
      </c>
      <c r="AY178" s="748"/>
      <c r="AZ178" s="749">
        <f t="shared" si="361"/>
        <v>24</v>
      </c>
    </row>
    <row r="179" spans="1:52" x14ac:dyDescent="0.2">
      <c r="A179" s="352" t="s">
        <v>103</v>
      </c>
      <c r="B179" s="500">
        <v>2</v>
      </c>
      <c r="C179" s="148">
        <v>0</v>
      </c>
      <c r="D179" s="148">
        <v>2</v>
      </c>
      <c r="E179" s="148">
        <v>0</v>
      </c>
      <c r="F179" s="148">
        <v>0</v>
      </c>
      <c r="G179" s="148">
        <v>0</v>
      </c>
      <c r="H179" s="148">
        <v>0</v>
      </c>
      <c r="I179" s="148">
        <v>0</v>
      </c>
      <c r="J179" s="148">
        <v>0</v>
      </c>
      <c r="K179" s="148">
        <v>0</v>
      </c>
      <c r="L179" s="148">
        <v>0</v>
      </c>
      <c r="M179" s="512"/>
      <c r="N179" s="528" t="s">
        <v>103</v>
      </c>
      <c r="O179" s="733">
        <v>0</v>
      </c>
      <c r="P179" s="734">
        <v>0</v>
      </c>
      <c r="Q179" s="734">
        <v>1</v>
      </c>
      <c r="R179" s="734">
        <v>0</v>
      </c>
      <c r="S179" s="734">
        <v>1</v>
      </c>
      <c r="T179" s="734">
        <v>0</v>
      </c>
      <c r="U179" s="734">
        <v>0</v>
      </c>
      <c r="V179" s="734">
        <v>0</v>
      </c>
      <c r="W179" s="734">
        <v>0</v>
      </c>
      <c r="X179" s="734">
        <v>0</v>
      </c>
      <c r="Y179" s="734">
        <v>0</v>
      </c>
      <c r="Z179" s="734">
        <v>0</v>
      </c>
      <c r="AA179" s="734">
        <v>0</v>
      </c>
      <c r="AB179" s="734">
        <v>0</v>
      </c>
      <c r="AC179" s="149">
        <v>23.1</v>
      </c>
      <c r="AD179" s="149" t="s">
        <v>24</v>
      </c>
      <c r="AE179" s="148">
        <v>0</v>
      </c>
      <c r="AF179" s="149">
        <v>0</v>
      </c>
      <c r="AG179" s="148">
        <v>0</v>
      </c>
      <c r="AH179" s="149">
        <v>0</v>
      </c>
      <c r="AI179" s="148">
        <v>0</v>
      </c>
      <c r="AJ179" s="501">
        <v>0</v>
      </c>
      <c r="AY179" s="748"/>
      <c r="AZ179" s="749">
        <f t="shared" si="361"/>
        <v>23</v>
      </c>
    </row>
    <row r="180" spans="1:52" x14ac:dyDescent="0.2">
      <c r="A180" s="352" t="s">
        <v>104</v>
      </c>
      <c r="B180" s="500">
        <v>6</v>
      </c>
      <c r="C180" s="148">
        <v>0</v>
      </c>
      <c r="D180" s="148">
        <v>6</v>
      </c>
      <c r="E180" s="148">
        <v>0</v>
      </c>
      <c r="F180" s="148">
        <v>0</v>
      </c>
      <c r="G180" s="148">
        <v>0</v>
      </c>
      <c r="H180" s="148">
        <v>0</v>
      </c>
      <c r="I180" s="148">
        <v>0</v>
      </c>
      <c r="J180" s="148">
        <v>0</v>
      </c>
      <c r="K180" s="148">
        <v>0</v>
      </c>
      <c r="L180" s="148">
        <v>0</v>
      </c>
      <c r="M180" s="512"/>
      <c r="N180" s="528" t="s">
        <v>104</v>
      </c>
      <c r="O180" s="733">
        <v>0</v>
      </c>
      <c r="P180" s="734">
        <v>0</v>
      </c>
      <c r="Q180" s="734">
        <v>1</v>
      </c>
      <c r="R180" s="734">
        <v>2</v>
      </c>
      <c r="S180" s="734">
        <v>2</v>
      </c>
      <c r="T180" s="734">
        <v>0</v>
      </c>
      <c r="U180" s="734">
        <v>1</v>
      </c>
      <c r="V180" s="734">
        <v>0</v>
      </c>
      <c r="W180" s="734">
        <v>0</v>
      </c>
      <c r="X180" s="734">
        <v>0</v>
      </c>
      <c r="Y180" s="734">
        <v>0</v>
      </c>
      <c r="Z180" s="734">
        <v>0</v>
      </c>
      <c r="AA180" s="734">
        <v>0</v>
      </c>
      <c r="AB180" s="734">
        <v>0</v>
      </c>
      <c r="AC180" s="149">
        <v>26</v>
      </c>
      <c r="AD180" s="149" t="s">
        <v>24</v>
      </c>
      <c r="AE180" s="148">
        <v>1</v>
      </c>
      <c r="AF180" s="149">
        <v>16.666666666666664</v>
      </c>
      <c r="AG180" s="148">
        <v>1</v>
      </c>
      <c r="AH180" s="149">
        <v>16.666666666666664</v>
      </c>
      <c r="AI180" s="148">
        <v>0</v>
      </c>
      <c r="AJ180" s="501">
        <v>0</v>
      </c>
      <c r="AY180" s="748"/>
      <c r="AZ180" s="749">
        <f t="shared" si="361"/>
        <v>17</v>
      </c>
    </row>
    <row r="181" spans="1:52" x14ac:dyDescent="0.2">
      <c r="A181" s="352" t="s">
        <v>105</v>
      </c>
      <c r="B181" s="500">
        <v>11</v>
      </c>
      <c r="C181" s="148">
        <v>2</v>
      </c>
      <c r="D181" s="148">
        <v>7</v>
      </c>
      <c r="E181" s="148">
        <v>0</v>
      </c>
      <c r="F181" s="148">
        <v>1</v>
      </c>
      <c r="G181" s="148">
        <v>1</v>
      </c>
      <c r="H181" s="148">
        <v>0</v>
      </c>
      <c r="I181" s="148">
        <v>0</v>
      </c>
      <c r="J181" s="148">
        <v>0</v>
      </c>
      <c r="K181" s="148">
        <v>0</v>
      </c>
      <c r="L181" s="148">
        <v>0</v>
      </c>
      <c r="M181" s="512"/>
      <c r="N181" s="528" t="s">
        <v>105</v>
      </c>
      <c r="O181" s="733">
        <v>1</v>
      </c>
      <c r="P181" s="734">
        <v>1</v>
      </c>
      <c r="Q181" s="734">
        <v>2</v>
      </c>
      <c r="R181" s="734">
        <v>0</v>
      </c>
      <c r="S181" s="734">
        <v>3</v>
      </c>
      <c r="T181" s="734">
        <v>3</v>
      </c>
      <c r="U181" s="734">
        <v>1</v>
      </c>
      <c r="V181" s="734">
        <v>0</v>
      </c>
      <c r="W181" s="734">
        <v>0</v>
      </c>
      <c r="X181" s="734">
        <v>0</v>
      </c>
      <c r="Y181" s="734">
        <v>0</v>
      </c>
      <c r="Z181" s="734">
        <v>0</v>
      </c>
      <c r="AA181" s="734">
        <v>0</v>
      </c>
      <c r="AB181" s="734">
        <v>0</v>
      </c>
      <c r="AC181" s="149">
        <v>24.7</v>
      </c>
      <c r="AD181" s="149">
        <v>34.799999999999997</v>
      </c>
      <c r="AE181" s="148">
        <v>4</v>
      </c>
      <c r="AF181" s="149">
        <v>36.363636363636367</v>
      </c>
      <c r="AG181" s="148">
        <v>1</v>
      </c>
      <c r="AH181" s="149">
        <v>9.0909090909090917</v>
      </c>
      <c r="AI181" s="148">
        <v>0</v>
      </c>
      <c r="AJ181" s="501">
        <v>0</v>
      </c>
      <c r="AY181" s="748"/>
      <c r="AZ181" s="749">
        <f t="shared" si="361"/>
        <v>25</v>
      </c>
    </row>
    <row r="182" spans="1:52" x14ac:dyDescent="0.2">
      <c r="A182" s="352" t="s">
        <v>64</v>
      </c>
      <c r="B182" s="500">
        <v>10</v>
      </c>
      <c r="C182" s="148">
        <v>1</v>
      </c>
      <c r="D182" s="148">
        <v>8</v>
      </c>
      <c r="E182" s="148">
        <v>0</v>
      </c>
      <c r="F182" s="148">
        <v>1</v>
      </c>
      <c r="G182" s="148">
        <v>0</v>
      </c>
      <c r="H182" s="148">
        <v>0</v>
      </c>
      <c r="I182" s="148">
        <v>0</v>
      </c>
      <c r="J182" s="148">
        <v>0</v>
      </c>
      <c r="K182" s="148">
        <v>0</v>
      </c>
      <c r="L182" s="148">
        <v>0</v>
      </c>
      <c r="M182" s="512"/>
      <c r="N182" s="528" t="s">
        <v>64</v>
      </c>
      <c r="O182" s="733">
        <v>0</v>
      </c>
      <c r="P182" s="734">
        <v>1</v>
      </c>
      <c r="Q182" s="734">
        <v>2</v>
      </c>
      <c r="R182" s="734">
        <v>3</v>
      </c>
      <c r="S182" s="734">
        <v>4</v>
      </c>
      <c r="T182" s="734">
        <v>0</v>
      </c>
      <c r="U182" s="734">
        <v>0</v>
      </c>
      <c r="V182" s="734">
        <v>0</v>
      </c>
      <c r="W182" s="734">
        <v>0</v>
      </c>
      <c r="X182" s="734">
        <v>0</v>
      </c>
      <c r="Y182" s="734">
        <v>0</v>
      </c>
      <c r="Z182" s="734">
        <v>0</v>
      </c>
      <c r="AA182" s="734">
        <v>0</v>
      </c>
      <c r="AB182" s="734">
        <v>0</v>
      </c>
      <c r="AC182" s="149">
        <v>22.5</v>
      </c>
      <c r="AD182" s="149" t="s">
        <v>24</v>
      </c>
      <c r="AE182" s="148">
        <v>0</v>
      </c>
      <c r="AF182" s="149">
        <v>0</v>
      </c>
      <c r="AG182" s="148">
        <v>0</v>
      </c>
      <c r="AH182" s="149">
        <v>0</v>
      </c>
      <c r="AI182" s="148">
        <v>0</v>
      </c>
      <c r="AJ182" s="501">
        <v>0</v>
      </c>
      <c r="AY182" s="748"/>
      <c r="AZ182" s="749">
        <f t="shared" si="361"/>
        <v>21</v>
      </c>
    </row>
    <row r="183" spans="1:52" x14ac:dyDescent="0.2">
      <c r="A183" s="352" t="s">
        <v>106</v>
      </c>
      <c r="B183" s="500">
        <v>8</v>
      </c>
      <c r="C183" s="148">
        <v>0</v>
      </c>
      <c r="D183" s="148">
        <v>5</v>
      </c>
      <c r="E183" s="148">
        <v>0</v>
      </c>
      <c r="F183" s="148">
        <v>3</v>
      </c>
      <c r="G183" s="148">
        <v>0</v>
      </c>
      <c r="H183" s="148">
        <v>0</v>
      </c>
      <c r="I183" s="148">
        <v>0</v>
      </c>
      <c r="J183" s="148">
        <v>0</v>
      </c>
      <c r="K183" s="148">
        <v>0</v>
      </c>
      <c r="L183" s="148">
        <v>0</v>
      </c>
      <c r="M183" s="512"/>
      <c r="N183" s="528" t="s">
        <v>106</v>
      </c>
      <c r="O183" s="733">
        <v>0</v>
      </c>
      <c r="P183" s="734">
        <v>0</v>
      </c>
      <c r="Q183" s="734">
        <v>0</v>
      </c>
      <c r="R183" s="734">
        <v>3</v>
      </c>
      <c r="S183" s="734">
        <v>3</v>
      </c>
      <c r="T183" s="734">
        <v>2</v>
      </c>
      <c r="U183" s="734">
        <v>0</v>
      </c>
      <c r="V183" s="734">
        <v>0</v>
      </c>
      <c r="W183" s="734">
        <v>0</v>
      </c>
      <c r="X183" s="734">
        <v>0</v>
      </c>
      <c r="Y183" s="734">
        <v>0</v>
      </c>
      <c r="Z183" s="734">
        <v>0</v>
      </c>
      <c r="AA183" s="734">
        <v>0</v>
      </c>
      <c r="AB183" s="734">
        <v>0</v>
      </c>
      <c r="AC183" s="149">
        <v>27.1</v>
      </c>
      <c r="AD183" s="149" t="s">
        <v>24</v>
      </c>
      <c r="AE183" s="148">
        <v>2</v>
      </c>
      <c r="AF183" s="149">
        <v>25</v>
      </c>
      <c r="AG183" s="148">
        <v>0</v>
      </c>
      <c r="AH183" s="149">
        <v>0</v>
      </c>
      <c r="AI183" s="148">
        <v>0</v>
      </c>
      <c r="AJ183" s="501">
        <v>0</v>
      </c>
      <c r="AY183" s="748"/>
      <c r="AZ183" s="749">
        <f t="shared" si="361"/>
        <v>30</v>
      </c>
    </row>
    <row r="184" spans="1:52" x14ac:dyDescent="0.2">
      <c r="A184" s="352" t="s">
        <v>107</v>
      </c>
      <c r="B184" s="500">
        <v>3</v>
      </c>
      <c r="C184" s="148">
        <v>0</v>
      </c>
      <c r="D184" s="148">
        <v>2</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2</v>
      </c>
      <c r="T184" s="734">
        <v>1</v>
      </c>
      <c r="U184" s="734">
        <v>0</v>
      </c>
      <c r="V184" s="734">
        <v>0</v>
      </c>
      <c r="W184" s="734">
        <v>0</v>
      </c>
      <c r="X184" s="734">
        <v>0</v>
      </c>
      <c r="Y184" s="734">
        <v>0</v>
      </c>
      <c r="Z184" s="734">
        <v>0</v>
      </c>
      <c r="AA184" s="734">
        <v>0</v>
      </c>
      <c r="AB184" s="734">
        <v>0</v>
      </c>
      <c r="AC184" s="149">
        <v>28</v>
      </c>
      <c r="AD184" s="149" t="s">
        <v>24</v>
      </c>
      <c r="AE184" s="148">
        <v>1</v>
      </c>
      <c r="AF184" s="149">
        <v>33.333333333333329</v>
      </c>
      <c r="AG184" s="148">
        <v>0</v>
      </c>
      <c r="AH184" s="149">
        <v>0</v>
      </c>
      <c r="AI184" s="148">
        <v>0</v>
      </c>
      <c r="AJ184" s="501">
        <v>0</v>
      </c>
      <c r="AY184" s="748"/>
      <c r="AZ184" s="749">
        <f t="shared" si="361"/>
        <v>30</v>
      </c>
    </row>
    <row r="185" spans="1:52" x14ac:dyDescent="0.2">
      <c r="A185" s="352" t="s">
        <v>108</v>
      </c>
      <c r="B185" s="500">
        <v>9</v>
      </c>
      <c r="C185" s="148">
        <v>0</v>
      </c>
      <c r="D185" s="148">
        <v>9</v>
      </c>
      <c r="E185" s="148">
        <v>0</v>
      </c>
      <c r="F185" s="148">
        <v>0</v>
      </c>
      <c r="G185" s="148">
        <v>0</v>
      </c>
      <c r="H185" s="148">
        <v>0</v>
      </c>
      <c r="I185" s="148">
        <v>0</v>
      </c>
      <c r="J185" s="148">
        <v>0</v>
      </c>
      <c r="K185" s="148">
        <v>0</v>
      </c>
      <c r="L185" s="148">
        <v>0</v>
      </c>
      <c r="M185" s="512"/>
      <c r="N185" s="528" t="s">
        <v>108</v>
      </c>
      <c r="O185" s="733">
        <v>0</v>
      </c>
      <c r="P185" s="734">
        <v>0</v>
      </c>
      <c r="Q185" s="734">
        <v>4</v>
      </c>
      <c r="R185" s="734">
        <v>3</v>
      </c>
      <c r="S185" s="734">
        <v>2</v>
      </c>
      <c r="T185" s="734">
        <v>0</v>
      </c>
      <c r="U185" s="734">
        <v>0</v>
      </c>
      <c r="V185" s="734">
        <v>0</v>
      </c>
      <c r="W185" s="734">
        <v>0</v>
      </c>
      <c r="X185" s="734">
        <v>0</v>
      </c>
      <c r="Y185" s="734">
        <v>0</v>
      </c>
      <c r="Z185" s="734">
        <v>0</v>
      </c>
      <c r="AA185" s="734">
        <v>0</v>
      </c>
      <c r="AB185" s="734">
        <v>0</v>
      </c>
      <c r="AC185" s="149">
        <v>21.6</v>
      </c>
      <c r="AD185" s="149" t="s">
        <v>24</v>
      </c>
      <c r="AE185" s="148">
        <v>0</v>
      </c>
      <c r="AF185" s="149">
        <v>0</v>
      </c>
      <c r="AG185" s="148">
        <v>0</v>
      </c>
      <c r="AH185" s="149">
        <v>0</v>
      </c>
      <c r="AI185" s="148">
        <v>0</v>
      </c>
      <c r="AJ185" s="501">
        <v>0</v>
      </c>
      <c r="AY185" s="748"/>
      <c r="AZ185" s="749">
        <f t="shared" si="361"/>
        <v>44</v>
      </c>
    </row>
    <row r="186" spans="1:52" x14ac:dyDescent="0.2">
      <c r="A186" s="352" t="s">
        <v>65</v>
      </c>
      <c r="B186" s="504">
        <v>16</v>
      </c>
      <c r="C186" s="150">
        <v>0</v>
      </c>
      <c r="D186" s="150">
        <v>16</v>
      </c>
      <c r="E186" s="150">
        <v>0</v>
      </c>
      <c r="F186" s="150">
        <v>0</v>
      </c>
      <c r="G186" s="150">
        <v>0</v>
      </c>
      <c r="H186" s="150">
        <v>0</v>
      </c>
      <c r="I186" s="150">
        <v>0</v>
      </c>
      <c r="J186" s="150">
        <v>0</v>
      </c>
      <c r="K186" s="150">
        <v>0</v>
      </c>
      <c r="L186" s="150">
        <v>0</v>
      </c>
      <c r="M186" s="514"/>
      <c r="N186" s="528" t="s">
        <v>65</v>
      </c>
      <c r="O186" s="733">
        <v>0</v>
      </c>
      <c r="P186" s="734">
        <v>0</v>
      </c>
      <c r="Q186" s="734">
        <v>4</v>
      </c>
      <c r="R186" s="734">
        <v>6</v>
      </c>
      <c r="S186" s="734">
        <v>4</v>
      </c>
      <c r="T186" s="734">
        <v>2</v>
      </c>
      <c r="U186" s="734">
        <v>0</v>
      </c>
      <c r="V186" s="734">
        <v>0</v>
      </c>
      <c r="W186" s="734">
        <v>0</v>
      </c>
      <c r="X186" s="734">
        <v>0</v>
      </c>
      <c r="Y186" s="734">
        <v>0</v>
      </c>
      <c r="Z186" s="734">
        <v>0</v>
      </c>
      <c r="AA186" s="734">
        <v>0</v>
      </c>
      <c r="AB186" s="734">
        <v>0</v>
      </c>
      <c r="AC186" s="151">
        <v>24</v>
      </c>
      <c r="AD186" s="151">
        <v>29.9</v>
      </c>
      <c r="AE186" s="150">
        <v>2</v>
      </c>
      <c r="AF186" s="151">
        <v>12.5</v>
      </c>
      <c r="AG186" s="150">
        <v>0</v>
      </c>
      <c r="AH186" s="151">
        <v>0</v>
      </c>
      <c r="AI186" s="150">
        <v>0</v>
      </c>
      <c r="AJ186" s="505">
        <v>0</v>
      </c>
      <c r="AY186" s="748"/>
      <c r="AZ186" s="749">
        <f t="shared" si="361"/>
        <v>28</v>
      </c>
    </row>
    <row r="187" spans="1:52" x14ac:dyDescent="0.2">
      <c r="A187" s="352" t="s">
        <v>109</v>
      </c>
      <c r="B187" s="500">
        <v>14</v>
      </c>
      <c r="C187" s="148">
        <v>0</v>
      </c>
      <c r="D187" s="148">
        <v>12</v>
      </c>
      <c r="E187" s="148">
        <v>0</v>
      </c>
      <c r="F187" s="148">
        <v>2</v>
      </c>
      <c r="G187" s="148">
        <v>0</v>
      </c>
      <c r="H187" s="148">
        <v>0</v>
      </c>
      <c r="I187" s="148">
        <v>0</v>
      </c>
      <c r="J187" s="148">
        <v>0</v>
      </c>
      <c r="K187" s="148">
        <v>0</v>
      </c>
      <c r="L187" s="148">
        <v>0</v>
      </c>
      <c r="M187" s="512"/>
      <c r="N187" s="528" t="s">
        <v>109</v>
      </c>
      <c r="O187" s="733">
        <v>0</v>
      </c>
      <c r="P187" s="734">
        <v>1</v>
      </c>
      <c r="Q187" s="734">
        <v>2</v>
      </c>
      <c r="R187" s="734">
        <v>2</v>
      </c>
      <c r="S187" s="734">
        <v>7</v>
      </c>
      <c r="T187" s="734">
        <v>2</v>
      </c>
      <c r="U187" s="734">
        <v>0</v>
      </c>
      <c r="V187" s="734">
        <v>0</v>
      </c>
      <c r="W187" s="734">
        <v>0</v>
      </c>
      <c r="X187" s="734">
        <v>0</v>
      </c>
      <c r="Y187" s="734">
        <v>0</v>
      </c>
      <c r="Z187" s="734">
        <v>0</v>
      </c>
      <c r="AA187" s="734">
        <v>0</v>
      </c>
      <c r="AB187" s="734">
        <v>0</v>
      </c>
      <c r="AC187" s="149">
        <v>24.8</v>
      </c>
      <c r="AD187" s="149">
        <v>30.2</v>
      </c>
      <c r="AE187" s="148">
        <v>2</v>
      </c>
      <c r="AF187" s="149">
        <v>14.285714285714285</v>
      </c>
      <c r="AG187" s="148">
        <v>0</v>
      </c>
      <c r="AH187" s="149">
        <v>0</v>
      </c>
      <c r="AI187" s="148">
        <v>0</v>
      </c>
      <c r="AJ187" s="501">
        <v>0</v>
      </c>
      <c r="AY187" s="748"/>
      <c r="AZ187" s="749">
        <f t="shared" si="361"/>
        <v>17</v>
      </c>
    </row>
    <row r="188" spans="1:52" x14ac:dyDescent="0.2">
      <c r="A188" s="352" t="s">
        <v>110</v>
      </c>
      <c r="B188" s="500">
        <v>9</v>
      </c>
      <c r="C188" s="148">
        <v>0</v>
      </c>
      <c r="D188" s="148">
        <v>8</v>
      </c>
      <c r="E188" s="148">
        <v>0</v>
      </c>
      <c r="F188" s="148">
        <v>1</v>
      </c>
      <c r="G188" s="148">
        <v>0</v>
      </c>
      <c r="H188" s="148">
        <v>0</v>
      </c>
      <c r="I188" s="148">
        <v>0</v>
      </c>
      <c r="J188" s="148">
        <v>0</v>
      </c>
      <c r="K188" s="148">
        <v>0</v>
      </c>
      <c r="L188" s="148">
        <v>0</v>
      </c>
      <c r="M188" s="512"/>
      <c r="N188" s="528" t="s">
        <v>110</v>
      </c>
      <c r="O188" s="733">
        <v>0</v>
      </c>
      <c r="P188" s="734">
        <v>0</v>
      </c>
      <c r="Q188" s="734">
        <v>2</v>
      </c>
      <c r="R188" s="734">
        <v>3</v>
      </c>
      <c r="S188" s="734">
        <v>2</v>
      </c>
      <c r="T188" s="734">
        <v>2</v>
      </c>
      <c r="U188" s="734">
        <v>0</v>
      </c>
      <c r="V188" s="734">
        <v>0</v>
      </c>
      <c r="W188" s="734">
        <v>0</v>
      </c>
      <c r="X188" s="734">
        <v>0</v>
      </c>
      <c r="Y188" s="734">
        <v>0</v>
      </c>
      <c r="Z188" s="734">
        <v>0</v>
      </c>
      <c r="AA188" s="734">
        <v>0</v>
      </c>
      <c r="AB188" s="734">
        <v>0</v>
      </c>
      <c r="AC188" s="149">
        <v>25</v>
      </c>
      <c r="AD188" s="149" t="s">
        <v>24</v>
      </c>
      <c r="AE188" s="148">
        <v>2</v>
      </c>
      <c r="AF188" s="149">
        <v>22.222222222222221</v>
      </c>
      <c r="AG188" s="148">
        <v>0</v>
      </c>
      <c r="AH188" s="149">
        <v>0</v>
      </c>
      <c r="AI188" s="148">
        <v>0</v>
      </c>
      <c r="AJ188" s="501">
        <v>0</v>
      </c>
      <c r="AY188" s="748"/>
      <c r="AZ188" s="749">
        <f t="shared" si="361"/>
        <v>15</v>
      </c>
    </row>
    <row r="189" spans="1:52" x14ac:dyDescent="0.2">
      <c r="A189" s="352" t="s">
        <v>111</v>
      </c>
      <c r="B189" s="500">
        <v>5</v>
      </c>
      <c r="C189" s="148">
        <v>0</v>
      </c>
      <c r="D189" s="148">
        <v>4</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5</v>
      </c>
      <c r="T189" s="734">
        <v>0</v>
      </c>
      <c r="U189" s="734">
        <v>0</v>
      </c>
      <c r="V189" s="734">
        <v>0</v>
      </c>
      <c r="W189" s="734">
        <v>0</v>
      </c>
      <c r="X189" s="734">
        <v>0</v>
      </c>
      <c r="Y189" s="734">
        <v>0</v>
      </c>
      <c r="Z189" s="734">
        <v>0</v>
      </c>
      <c r="AA189" s="734">
        <v>0</v>
      </c>
      <c r="AB189" s="734">
        <v>0</v>
      </c>
      <c r="AC189" s="149">
        <v>27.6</v>
      </c>
      <c r="AD189" s="149" t="s">
        <v>24</v>
      </c>
      <c r="AE189" s="148">
        <v>0</v>
      </c>
      <c r="AF189" s="149">
        <v>0</v>
      </c>
      <c r="AG189" s="148">
        <v>0</v>
      </c>
      <c r="AH189" s="149">
        <v>0</v>
      </c>
      <c r="AI189" s="148">
        <v>0</v>
      </c>
      <c r="AJ189" s="501">
        <v>0</v>
      </c>
      <c r="AY189" s="748"/>
      <c r="AZ189" s="749">
        <f t="shared" si="361"/>
        <v>8</v>
      </c>
    </row>
    <row r="190" spans="1:52" x14ac:dyDescent="0.2">
      <c r="A190" s="352" t="s">
        <v>67</v>
      </c>
      <c r="B190" s="500">
        <v>4</v>
      </c>
      <c r="C190" s="148">
        <v>0</v>
      </c>
      <c r="D190" s="148">
        <v>3</v>
      </c>
      <c r="E190" s="148">
        <v>0</v>
      </c>
      <c r="F190" s="148">
        <v>1</v>
      </c>
      <c r="G190" s="148">
        <v>0</v>
      </c>
      <c r="H190" s="148">
        <v>0</v>
      </c>
      <c r="I190" s="148">
        <v>0</v>
      </c>
      <c r="J190" s="148">
        <v>0</v>
      </c>
      <c r="K190" s="148">
        <v>0</v>
      </c>
      <c r="L190" s="148">
        <v>0</v>
      </c>
      <c r="M190" s="512"/>
      <c r="N190" s="528" t="s">
        <v>67</v>
      </c>
      <c r="O190" s="733">
        <v>0</v>
      </c>
      <c r="P190" s="734">
        <v>0</v>
      </c>
      <c r="Q190" s="734">
        <v>0</v>
      </c>
      <c r="R190" s="734">
        <v>1</v>
      </c>
      <c r="S190" s="734">
        <v>3</v>
      </c>
      <c r="T190" s="734">
        <v>0</v>
      </c>
      <c r="U190" s="734">
        <v>0</v>
      </c>
      <c r="V190" s="734">
        <v>0</v>
      </c>
      <c r="W190" s="734">
        <v>0</v>
      </c>
      <c r="X190" s="734">
        <v>0</v>
      </c>
      <c r="Y190" s="734">
        <v>0</v>
      </c>
      <c r="Z190" s="734">
        <v>0</v>
      </c>
      <c r="AA190" s="734">
        <v>0</v>
      </c>
      <c r="AB190" s="734">
        <v>0</v>
      </c>
      <c r="AC190" s="149">
        <v>27.3</v>
      </c>
      <c r="AD190" s="149" t="s">
        <v>24</v>
      </c>
      <c r="AE190" s="148">
        <v>0</v>
      </c>
      <c r="AF190" s="149">
        <v>0</v>
      </c>
      <c r="AG190" s="148">
        <v>0</v>
      </c>
      <c r="AH190" s="149">
        <v>0</v>
      </c>
      <c r="AI190" s="148">
        <v>0</v>
      </c>
      <c r="AJ190" s="501">
        <v>0</v>
      </c>
      <c r="AY190" s="748"/>
      <c r="AZ190" s="749">
        <f t="shared" si="361"/>
        <v>4</v>
      </c>
    </row>
    <row r="191" spans="1:52" x14ac:dyDescent="0.2">
      <c r="A191" s="352" t="s">
        <v>112</v>
      </c>
      <c r="B191" s="500">
        <v>10</v>
      </c>
      <c r="C191" s="148">
        <v>0</v>
      </c>
      <c r="D191" s="148">
        <v>10</v>
      </c>
      <c r="E191" s="148">
        <v>0</v>
      </c>
      <c r="F191" s="148">
        <v>0</v>
      </c>
      <c r="G191" s="148">
        <v>0</v>
      </c>
      <c r="H191" s="148">
        <v>0</v>
      </c>
      <c r="I191" s="148">
        <v>0</v>
      </c>
      <c r="J191" s="148">
        <v>0</v>
      </c>
      <c r="K191" s="148">
        <v>0</v>
      </c>
      <c r="L191" s="148">
        <v>0</v>
      </c>
      <c r="M191" s="512"/>
      <c r="N191" s="528" t="s">
        <v>112</v>
      </c>
      <c r="O191" s="733">
        <v>0</v>
      </c>
      <c r="P191" s="734">
        <v>0</v>
      </c>
      <c r="Q191" s="734">
        <v>0</v>
      </c>
      <c r="R191" s="734">
        <v>2</v>
      </c>
      <c r="S191" s="734">
        <v>5</v>
      </c>
      <c r="T191" s="734">
        <v>3</v>
      </c>
      <c r="U191" s="734">
        <v>0</v>
      </c>
      <c r="V191" s="734">
        <v>0</v>
      </c>
      <c r="W191" s="734">
        <v>0</v>
      </c>
      <c r="X191" s="734">
        <v>0</v>
      </c>
      <c r="Y191" s="734">
        <v>0</v>
      </c>
      <c r="Z191" s="734">
        <v>0</v>
      </c>
      <c r="AA191" s="734">
        <v>0</v>
      </c>
      <c r="AB191" s="734">
        <v>0</v>
      </c>
      <c r="AC191" s="149">
        <v>27.8</v>
      </c>
      <c r="AD191" s="149" t="s">
        <v>24</v>
      </c>
      <c r="AE191" s="148">
        <v>3</v>
      </c>
      <c r="AF191" s="149">
        <v>30</v>
      </c>
      <c r="AG191" s="148">
        <v>0</v>
      </c>
      <c r="AH191" s="149">
        <v>0</v>
      </c>
      <c r="AI191" s="148">
        <v>0</v>
      </c>
      <c r="AJ191" s="501">
        <v>0</v>
      </c>
      <c r="AY191" s="748"/>
      <c r="AZ191" s="749">
        <f t="shared" si="361"/>
        <v>0</v>
      </c>
    </row>
    <row r="192" spans="1:52" x14ac:dyDescent="0.2">
      <c r="A192" s="352" t="s">
        <v>113</v>
      </c>
      <c r="B192" s="500">
        <v>5</v>
      </c>
      <c r="C192" s="148">
        <v>0</v>
      </c>
      <c r="D192" s="148">
        <v>4</v>
      </c>
      <c r="E192" s="148">
        <v>0</v>
      </c>
      <c r="F192" s="148">
        <v>1</v>
      </c>
      <c r="G192" s="148">
        <v>0</v>
      </c>
      <c r="H192" s="148">
        <v>0</v>
      </c>
      <c r="I192" s="148">
        <v>0</v>
      </c>
      <c r="J192" s="148">
        <v>0</v>
      </c>
      <c r="K192" s="148">
        <v>0</v>
      </c>
      <c r="L192" s="148">
        <v>0</v>
      </c>
      <c r="M192" s="512"/>
      <c r="N192" s="528" t="s">
        <v>113</v>
      </c>
      <c r="O192" s="733">
        <v>0</v>
      </c>
      <c r="P192" s="734">
        <v>0</v>
      </c>
      <c r="Q192" s="734">
        <v>1</v>
      </c>
      <c r="R192" s="734">
        <v>0</v>
      </c>
      <c r="S192" s="734">
        <v>2</v>
      </c>
      <c r="T192" s="734">
        <v>2</v>
      </c>
      <c r="U192" s="734">
        <v>0</v>
      </c>
      <c r="V192" s="734">
        <v>0</v>
      </c>
      <c r="W192" s="734">
        <v>0</v>
      </c>
      <c r="X192" s="734">
        <v>0</v>
      </c>
      <c r="Y192" s="734">
        <v>0</v>
      </c>
      <c r="Z192" s="734">
        <v>0</v>
      </c>
      <c r="AA192" s="734">
        <v>0</v>
      </c>
      <c r="AB192" s="734">
        <v>0</v>
      </c>
      <c r="AC192" s="149">
        <v>27.9</v>
      </c>
      <c r="AD192" s="149" t="s">
        <v>24</v>
      </c>
      <c r="AE192" s="148">
        <v>2</v>
      </c>
      <c r="AF192" s="149">
        <v>40</v>
      </c>
      <c r="AG192" s="148">
        <v>0</v>
      </c>
      <c r="AH192" s="149">
        <v>0</v>
      </c>
      <c r="AI192" s="148">
        <v>0</v>
      </c>
      <c r="AJ192" s="501">
        <v>0</v>
      </c>
      <c r="AY192" s="748"/>
      <c r="AZ192" s="749">
        <f t="shared" si="361"/>
        <v>1</v>
      </c>
    </row>
    <row r="193" spans="1:52" x14ac:dyDescent="0.2">
      <c r="A193" s="352" t="s">
        <v>114</v>
      </c>
      <c r="B193" s="500">
        <v>9</v>
      </c>
      <c r="C193" s="148">
        <v>0</v>
      </c>
      <c r="D193" s="148">
        <v>9</v>
      </c>
      <c r="E193" s="148">
        <v>0</v>
      </c>
      <c r="F193" s="148">
        <v>0</v>
      </c>
      <c r="G193" s="148">
        <v>0</v>
      </c>
      <c r="H193" s="148">
        <v>0</v>
      </c>
      <c r="I193" s="148">
        <v>0</v>
      </c>
      <c r="J193" s="148">
        <v>0</v>
      </c>
      <c r="K193" s="148">
        <v>0</v>
      </c>
      <c r="L193" s="148">
        <v>0</v>
      </c>
      <c r="M193" s="512"/>
      <c r="N193" s="528" t="s">
        <v>114</v>
      </c>
      <c r="O193" s="733">
        <v>0</v>
      </c>
      <c r="P193" s="734">
        <v>1</v>
      </c>
      <c r="Q193" s="734">
        <v>1</v>
      </c>
      <c r="R193" s="734">
        <v>3</v>
      </c>
      <c r="S193" s="734">
        <v>2</v>
      </c>
      <c r="T193" s="734">
        <v>2</v>
      </c>
      <c r="U193" s="734">
        <v>0</v>
      </c>
      <c r="V193" s="734">
        <v>0</v>
      </c>
      <c r="W193" s="734">
        <v>0</v>
      </c>
      <c r="X193" s="734">
        <v>0</v>
      </c>
      <c r="Y193" s="734">
        <v>0</v>
      </c>
      <c r="Z193" s="734">
        <v>0</v>
      </c>
      <c r="AA193" s="734">
        <v>0</v>
      </c>
      <c r="AB193" s="734">
        <v>0</v>
      </c>
      <c r="AC193" s="149">
        <v>24.9</v>
      </c>
      <c r="AD193" s="149" t="s">
        <v>24</v>
      </c>
      <c r="AE193" s="148">
        <v>2</v>
      </c>
      <c r="AF193" s="149">
        <v>22.222222222222221</v>
      </c>
      <c r="AG193" s="148">
        <v>0</v>
      </c>
      <c r="AH193" s="149">
        <v>0</v>
      </c>
      <c r="AI193" s="148">
        <v>0</v>
      </c>
      <c r="AJ193" s="501">
        <v>0</v>
      </c>
      <c r="AY193" s="746">
        <f>BB9</f>
        <v>45974</v>
      </c>
      <c r="AZ193" s="747">
        <f>IF( ISERROR(BB115), 0, BB115)</f>
        <v>1</v>
      </c>
    </row>
    <row r="194" spans="1:52" x14ac:dyDescent="0.2">
      <c r="A194" s="352" t="s">
        <v>69</v>
      </c>
      <c r="B194" s="504">
        <v>6</v>
      </c>
      <c r="C194" s="150">
        <v>0</v>
      </c>
      <c r="D194" s="150">
        <v>5</v>
      </c>
      <c r="E194" s="150">
        <v>0</v>
      </c>
      <c r="F194" s="150">
        <v>1</v>
      </c>
      <c r="G194" s="150">
        <v>0</v>
      </c>
      <c r="H194" s="150">
        <v>0</v>
      </c>
      <c r="I194" s="150">
        <v>0</v>
      </c>
      <c r="J194" s="150">
        <v>0</v>
      </c>
      <c r="K194" s="150">
        <v>0</v>
      </c>
      <c r="L194" s="150">
        <v>0</v>
      </c>
      <c r="M194" s="514"/>
      <c r="N194" s="528" t="s">
        <v>69</v>
      </c>
      <c r="O194" s="733">
        <v>0</v>
      </c>
      <c r="P194" s="734">
        <v>0</v>
      </c>
      <c r="Q194" s="734">
        <v>0</v>
      </c>
      <c r="R194" s="734">
        <v>1</v>
      </c>
      <c r="S194" s="734">
        <v>2</v>
      </c>
      <c r="T194" s="734">
        <v>3</v>
      </c>
      <c r="U194" s="734">
        <v>0</v>
      </c>
      <c r="V194" s="734">
        <v>0</v>
      </c>
      <c r="W194" s="734">
        <v>0</v>
      </c>
      <c r="X194" s="734">
        <v>0</v>
      </c>
      <c r="Y194" s="734">
        <v>0</v>
      </c>
      <c r="Z194" s="734">
        <v>0</v>
      </c>
      <c r="AA194" s="734">
        <v>0</v>
      </c>
      <c r="AB194" s="734">
        <v>0</v>
      </c>
      <c r="AC194" s="151">
        <v>28.7</v>
      </c>
      <c r="AD194" s="151" t="s">
        <v>24</v>
      </c>
      <c r="AE194" s="150">
        <v>3</v>
      </c>
      <c r="AF194" s="151">
        <v>50</v>
      </c>
      <c r="AG194" s="150">
        <v>0</v>
      </c>
      <c r="AH194" s="151">
        <v>0</v>
      </c>
      <c r="AI194" s="150">
        <v>0</v>
      </c>
      <c r="AJ194" s="505">
        <v>0</v>
      </c>
      <c r="AY194" s="748"/>
      <c r="AZ194" s="749">
        <f t="shared" ref="AZ194:AZ216" si="362">IF( ISERROR(BB116), 0, BB116)</f>
        <v>2</v>
      </c>
    </row>
    <row r="195" spans="1:52" x14ac:dyDescent="0.2">
      <c r="A195" s="352" t="s">
        <v>115</v>
      </c>
      <c r="B195" s="500">
        <v>6</v>
      </c>
      <c r="C195" s="148">
        <v>0</v>
      </c>
      <c r="D195" s="148">
        <v>6</v>
      </c>
      <c r="E195" s="148">
        <v>0</v>
      </c>
      <c r="F195" s="148">
        <v>0</v>
      </c>
      <c r="G195" s="148">
        <v>0</v>
      </c>
      <c r="H195" s="148">
        <v>0</v>
      </c>
      <c r="I195" s="148">
        <v>0</v>
      </c>
      <c r="J195" s="148">
        <v>0</v>
      </c>
      <c r="K195" s="148">
        <v>0</v>
      </c>
      <c r="L195" s="148">
        <v>0</v>
      </c>
      <c r="M195" s="512"/>
      <c r="N195" s="528" t="s">
        <v>115</v>
      </c>
      <c r="O195" s="733">
        <v>0</v>
      </c>
      <c r="P195" s="734">
        <v>0</v>
      </c>
      <c r="Q195" s="734">
        <v>0</v>
      </c>
      <c r="R195" s="734">
        <v>1</v>
      </c>
      <c r="S195" s="734">
        <v>2</v>
      </c>
      <c r="T195" s="734">
        <v>2</v>
      </c>
      <c r="U195" s="734">
        <v>1</v>
      </c>
      <c r="V195" s="734">
        <v>0</v>
      </c>
      <c r="W195" s="734">
        <v>0</v>
      </c>
      <c r="X195" s="734">
        <v>0</v>
      </c>
      <c r="Y195" s="734">
        <v>0</v>
      </c>
      <c r="Z195" s="734">
        <v>0</v>
      </c>
      <c r="AA195" s="734">
        <v>0</v>
      </c>
      <c r="AB195" s="734">
        <v>0</v>
      </c>
      <c r="AC195" s="149">
        <v>28.7</v>
      </c>
      <c r="AD195" s="149" t="s">
        <v>24</v>
      </c>
      <c r="AE195" s="148">
        <v>3</v>
      </c>
      <c r="AF195" s="149">
        <v>50</v>
      </c>
      <c r="AG195" s="148">
        <v>1</v>
      </c>
      <c r="AH195" s="149">
        <v>16.666666666666664</v>
      </c>
      <c r="AI195" s="148">
        <v>0</v>
      </c>
      <c r="AJ195" s="501">
        <v>0</v>
      </c>
      <c r="AY195" s="748"/>
      <c r="AZ195" s="749">
        <f t="shared" si="362"/>
        <v>0</v>
      </c>
    </row>
    <row r="196" spans="1:52" x14ac:dyDescent="0.2">
      <c r="A196" s="352" t="s">
        <v>116</v>
      </c>
      <c r="B196" s="500">
        <v>3</v>
      </c>
      <c r="C196" s="148">
        <v>0</v>
      </c>
      <c r="D196" s="148">
        <v>3</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2</v>
      </c>
      <c r="T196" s="734">
        <v>1</v>
      </c>
      <c r="U196" s="734">
        <v>0</v>
      </c>
      <c r="V196" s="734">
        <v>0</v>
      </c>
      <c r="W196" s="734">
        <v>0</v>
      </c>
      <c r="X196" s="734">
        <v>0</v>
      </c>
      <c r="Y196" s="734">
        <v>0</v>
      </c>
      <c r="Z196" s="734">
        <v>0</v>
      </c>
      <c r="AA196" s="734">
        <v>0</v>
      </c>
      <c r="AB196" s="734">
        <v>0</v>
      </c>
      <c r="AC196" s="149">
        <v>28.4</v>
      </c>
      <c r="AD196" s="149" t="s">
        <v>24</v>
      </c>
      <c r="AE196" s="148">
        <v>1</v>
      </c>
      <c r="AF196" s="149">
        <v>33.333333333333329</v>
      </c>
      <c r="AG196" s="148">
        <v>0</v>
      </c>
      <c r="AH196" s="149">
        <v>0</v>
      </c>
      <c r="AI196" s="148">
        <v>0</v>
      </c>
      <c r="AJ196" s="501">
        <v>0</v>
      </c>
      <c r="AY196" s="748"/>
      <c r="AZ196" s="749">
        <f t="shared" si="362"/>
        <v>1</v>
      </c>
    </row>
    <row r="197" spans="1:52" ht="13.5" thickBot="1" x14ac:dyDescent="0.25">
      <c r="A197" s="352" t="s">
        <v>117</v>
      </c>
      <c r="B197" s="502">
        <v>2</v>
      </c>
      <c r="C197" s="152">
        <v>0</v>
      </c>
      <c r="D197" s="152">
        <v>2</v>
      </c>
      <c r="E197" s="152">
        <v>0</v>
      </c>
      <c r="F197" s="152">
        <v>0</v>
      </c>
      <c r="G197" s="152">
        <v>0</v>
      </c>
      <c r="H197" s="152">
        <v>0</v>
      </c>
      <c r="I197" s="152">
        <v>0</v>
      </c>
      <c r="J197" s="152">
        <v>0</v>
      </c>
      <c r="K197" s="152">
        <v>0</v>
      </c>
      <c r="L197" s="152">
        <v>0</v>
      </c>
      <c r="M197" s="513"/>
      <c r="N197" s="528" t="s">
        <v>117</v>
      </c>
      <c r="O197" s="735">
        <v>0</v>
      </c>
      <c r="P197" s="736">
        <v>0</v>
      </c>
      <c r="Q197" s="736">
        <v>0</v>
      </c>
      <c r="R197" s="736">
        <v>1</v>
      </c>
      <c r="S197" s="736">
        <v>0</v>
      </c>
      <c r="T197" s="736">
        <v>1</v>
      </c>
      <c r="U197" s="736">
        <v>0</v>
      </c>
      <c r="V197" s="736">
        <v>0</v>
      </c>
      <c r="W197" s="736">
        <v>0</v>
      </c>
      <c r="X197" s="736">
        <v>0</v>
      </c>
      <c r="Y197" s="736">
        <v>0</v>
      </c>
      <c r="Z197" s="736">
        <v>0</v>
      </c>
      <c r="AA197" s="736">
        <v>0</v>
      </c>
      <c r="AB197" s="736">
        <v>0</v>
      </c>
      <c r="AC197" s="737">
        <v>28.1</v>
      </c>
      <c r="AD197" s="153" t="s">
        <v>24</v>
      </c>
      <c r="AE197" s="152">
        <v>1</v>
      </c>
      <c r="AF197" s="153">
        <v>50</v>
      </c>
      <c r="AG197" s="152">
        <v>0</v>
      </c>
      <c r="AH197" s="153">
        <v>0</v>
      </c>
      <c r="AI197" s="152">
        <v>0</v>
      </c>
      <c r="AJ197" s="503">
        <v>0</v>
      </c>
      <c r="AY197" s="748"/>
      <c r="AZ197" s="749">
        <f t="shared" si="362"/>
        <v>0</v>
      </c>
    </row>
    <row r="198" spans="1:52" x14ac:dyDescent="0.2">
      <c r="A198" s="352" t="s">
        <v>71</v>
      </c>
      <c r="B198" s="500">
        <v>5</v>
      </c>
      <c r="C198" s="148">
        <v>0</v>
      </c>
      <c r="D198" s="148">
        <v>5</v>
      </c>
      <c r="E198" s="148">
        <v>0</v>
      </c>
      <c r="F198" s="148">
        <v>0</v>
      </c>
      <c r="G198" s="148">
        <v>0</v>
      </c>
      <c r="H198" s="148">
        <v>0</v>
      </c>
      <c r="I198" s="148">
        <v>0</v>
      </c>
      <c r="J198" s="148">
        <v>0</v>
      </c>
      <c r="K198" s="148">
        <v>0</v>
      </c>
      <c r="L198" s="148">
        <v>0</v>
      </c>
      <c r="M198" s="512"/>
      <c r="N198" s="528" t="s">
        <v>71</v>
      </c>
      <c r="O198" s="738">
        <v>0</v>
      </c>
      <c r="P198" s="739">
        <v>0</v>
      </c>
      <c r="Q198" s="739">
        <v>0</v>
      </c>
      <c r="R198" s="739">
        <v>2</v>
      </c>
      <c r="S198" s="739">
        <v>1</v>
      </c>
      <c r="T198" s="739">
        <v>2</v>
      </c>
      <c r="U198" s="739">
        <v>0</v>
      </c>
      <c r="V198" s="739">
        <v>0</v>
      </c>
      <c r="W198" s="739">
        <v>0</v>
      </c>
      <c r="X198" s="739">
        <v>0</v>
      </c>
      <c r="Y198" s="739">
        <v>0</v>
      </c>
      <c r="Z198" s="739">
        <v>0</v>
      </c>
      <c r="AA198" s="739">
        <v>0</v>
      </c>
      <c r="AB198" s="739">
        <v>0</v>
      </c>
      <c r="AC198" s="151">
        <v>28.3</v>
      </c>
      <c r="AD198" s="149" t="s">
        <v>24</v>
      </c>
      <c r="AE198" s="148">
        <v>2</v>
      </c>
      <c r="AF198" s="149">
        <v>40</v>
      </c>
      <c r="AG198" s="148">
        <v>0</v>
      </c>
      <c r="AH198" s="149">
        <v>0</v>
      </c>
      <c r="AI198" s="148">
        <v>0</v>
      </c>
      <c r="AJ198" s="501">
        <v>0</v>
      </c>
      <c r="AY198" s="748"/>
      <c r="AZ198" s="749">
        <f t="shared" si="362"/>
        <v>3</v>
      </c>
    </row>
    <row r="199" spans="1:52" x14ac:dyDescent="0.2">
      <c r="A199" s="352" t="s">
        <v>118</v>
      </c>
      <c r="B199" s="500">
        <v>4</v>
      </c>
      <c r="C199" s="148">
        <v>0</v>
      </c>
      <c r="D199" s="148">
        <v>4</v>
      </c>
      <c r="E199" s="148">
        <v>0</v>
      </c>
      <c r="F199" s="148">
        <v>0</v>
      </c>
      <c r="G199" s="148">
        <v>0</v>
      </c>
      <c r="H199" s="148">
        <v>0</v>
      </c>
      <c r="I199" s="148">
        <v>0</v>
      </c>
      <c r="J199" s="148">
        <v>0</v>
      </c>
      <c r="K199" s="148">
        <v>0</v>
      </c>
      <c r="L199" s="148">
        <v>0</v>
      </c>
      <c r="M199" s="512"/>
      <c r="N199" s="528" t="s">
        <v>118</v>
      </c>
      <c r="O199" s="733">
        <v>0</v>
      </c>
      <c r="P199" s="734">
        <v>0</v>
      </c>
      <c r="Q199" s="734">
        <v>0</v>
      </c>
      <c r="R199" s="734">
        <v>1</v>
      </c>
      <c r="S199" s="734">
        <v>1</v>
      </c>
      <c r="T199" s="734">
        <v>2</v>
      </c>
      <c r="U199" s="734">
        <v>0</v>
      </c>
      <c r="V199" s="734">
        <v>0</v>
      </c>
      <c r="W199" s="734">
        <v>0</v>
      </c>
      <c r="X199" s="734">
        <v>0</v>
      </c>
      <c r="Y199" s="734">
        <v>0</v>
      </c>
      <c r="Z199" s="734">
        <v>0</v>
      </c>
      <c r="AA199" s="734">
        <v>0</v>
      </c>
      <c r="AB199" s="734">
        <v>0</v>
      </c>
      <c r="AC199" s="149">
        <v>27.9</v>
      </c>
      <c r="AD199" s="149" t="s">
        <v>24</v>
      </c>
      <c r="AE199" s="148">
        <v>2</v>
      </c>
      <c r="AF199" s="149">
        <v>50</v>
      </c>
      <c r="AG199" s="148">
        <v>0</v>
      </c>
      <c r="AH199" s="149">
        <v>0</v>
      </c>
      <c r="AI199" s="148">
        <v>0</v>
      </c>
      <c r="AJ199" s="501">
        <v>0</v>
      </c>
      <c r="AY199" s="748"/>
      <c r="AZ199" s="749">
        <f t="shared" si="362"/>
        <v>2</v>
      </c>
    </row>
    <row r="200" spans="1:52" x14ac:dyDescent="0.2">
      <c r="A200" s="352" t="s">
        <v>119</v>
      </c>
      <c r="B200" s="500">
        <v>3</v>
      </c>
      <c r="C200" s="148">
        <v>0</v>
      </c>
      <c r="D200" s="148">
        <v>3</v>
      </c>
      <c r="E200" s="148">
        <v>0</v>
      </c>
      <c r="F200" s="148">
        <v>0</v>
      </c>
      <c r="G200" s="148">
        <v>0</v>
      </c>
      <c r="H200" s="148">
        <v>0</v>
      </c>
      <c r="I200" s="148">
        <v>0</v>
      </c>
      <c r="J200" s="148">
        <v>0</v>
      </c>
      <c r="K200" s="148">
        <v>0</v>
      </c>
      <c r="L200" s="148">
        <v>0</v>
      </c>
      <c r="M200" s="512"/>
      <c r="N200" s="528" t="s">
        <v>119</v>
      </c>
      <c r="O200" s="733">
        <v>0</v>
      </c>
      <c r="P200" s="734">
        <v>1</v>
      </c>
      <c r="Q200" s="734">
        <v>0</v>
      </c>
      <c r="R200" s="734">
        <v>1</v>
      </c>
      <c r="S200" s="734">
        <v>1</v>
      </c>
      <c r="T200" s="734">
        <v>0</v>
      </c>
      <c r="U200" s="734">
        <v>0</v>
      </c>
      <c r="V200" s="734">
        <v>0</v>
      </c>
      <c r="W200" s="734">
        <v>0</v>
      </c>
      <c r="X200" s="734">
        <v>0</v>
      </c>
      <c r="Y200" s="734">
        <v>0</v>
      </c>
      <c r="Z200" s="734">
        <v>0</v>
      </c>
      <c r="AA200" s="734">
        <v>0</v>
      </c>
      <c r="AB200" s="734">
        <v>0</v>
      </c>
      <c r="AC200" s="149">
        <v>20.8</v>
      </c>
      <c r="AD200" s="149" t="s">
        <v>24</v>
      </c>
      <c r="AE200" s="148">
        <v>0</v>
      </c>
      <c r="AF200" s="149">
        <v>0</v>
      </c>
      <c r="AG200" s="148">
        <v>0</v>
      </c>
      <c r="AH200" s="149">
        <v>0</v>
      </c>
      <c r="AI200" s="148">
        <v>0</v>
      </c>
      <c r="AJ200" s="501">
        <v>0</v>
      </c>
      <c r="AY200" s="748"/>
      <c r="AZ200" s="749">
        <f t="shared" si="362"/>
        <v>18</v>
      </c>
    </row>
    <row r="201" spans="1:52" x14ac:dyDescent="0.2">
      <c r="A201" s="352" t="s">
        <v>120</v>
      </c>
      <c r="B201" s="500">
        <v>3</v>
      </c>
      <c r="C201" s="148">
        <v>0</v>
      </c>
      <c r="D201" s="148">
        <v>3</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3</v>
      </c>
      <c r="T201" s="734">
        <v>0</v>
      </c>
      <c r="U201" s="734">
        <v>0</v>
      </c>
      <c r="V201" s="734">
        <v>0</v>
      </c>
      <c r="W201" s="734">
        <v>0</v>
      </c>
      <c r="X201" s="734">
        <v>0</v>
      </c>
      <c r="Y201" s="734">
        <v>0</v>
      </c>
      <c r="Z201" s="734">
        <v>0</v>
      </c>
      <c r="AA201" s="734">
        <v>0</v>
      </c>
      <c r="AB201" s="734">
        <v>0</v>
      </c>
      <c r="AC201" s="149">
        <v>27.5</v>
      </c>
      <c r="AD201" s="149" t="s">
        <v>24</v>
      </c>
      <c r="AE201" s="148">
        <v>0</v>
      </c>
      <c r="AF201" s="149">
        <v>0</v>
      </c>
      <c r="AG201" s="148">
        <v>0</v>
      </c>
      <c r="AH201" s="149">
        <v>0</v>
      </c>
      <c r="AI201" s="148">
        <v>0</v>
      </c>
      <c r="AJ201" s="501">
        <v>0</v>
      </c>
      <c r="AY201" s="748"/>
      <c r="AZ201" s="749">
        <f t="shared" si="362"/>
        <v>15</v>
      </c>
    </row>
    <row r="202" spans="1:52" x14ac:dyDescent="0.2">
      <c r="A202" s="352" t="s">
        <v>72</v>
      </c>
      <c r="B202" s="500">
        <v>0</v>
      </c>
      <c r="C202" s="148">
        <v>0</v>
      </c>
      <c r="D202" s="148">
        <v>0</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0</v>
      </c>
      <c r="W202" s="734">
        <v>0</v>
      </c>
      <c r="X202" s="734">
        <v>0</v>
      </c>
      <c r="Y202" s="734">
        <v>0</v>
      </c>
      <c r="Z202" s="734">
        <v>0</v>
      </c>
      <c r="AA202" s="734">
        <v>0</v>
      </c>
      <c r="AB202" s="734">
        <v>0</v>
      </c>
      <c r="AC202" s="149" t="s">
        <v>24</v>
      </c>
      <c r="AD202" s="149" t="s">
        <v>24</v>
      </c>
      <c r="AE202" s="148">
        <v>0</v>
      </c>
      <c r="AF202" s="149">
        <v>0</v>
      </c>
      <c r="AG202" s="148">
        <v>0</v>
      </c>
      <c r="AH202" s="149">
        <v>0</v>
      </c>
      <c r="AI202" s="148">
        <v>0</v>
      </c>
      <c r="AJ202" s="501">
        <v>0</v>
      </c>
      <c r="AY202" s="748"/>
      <c r="AZ202" s="749">
        <f t="shared" si="362"/>
        <v>23</v>
      </c>
    </row>
    <row r="203" spans="1:52" x14ac:dyDescent="0.2">
      <c r="A203" s="352" t="s">
        <v>121</v>
      </c>
      <c r="B203" s="500">
        <v>3</v>
      </c>
      <c r="C203" s="148">
        <v>0</v>
      </c>
      <c r="D203" s="148">
        <v>3</v>
      </c>
      <c r="E203" s="148">
        <v>0</v>
      </c>
      <c r="F203" s="148">
        <v>0</v>
      </c>
      <c r="G203" s="148">
        <v>0</v>
      </c>
      <c r="H203" s="148">
        <v>0</v>
      </c>
      <c r="I203" s="148">
        <v>0</v>
      </c>
      <c r="J203" s="148">
        <v>0</v>
      </c>
      <c r="K203" s="148">
        <v>0</v>
      </c>
      <c r="L203" s="148">
        <v>0</v>
      </c>
      <c r="M203" s="512"/>
      <c r="N203" s="528" t="s">
        <v>121</v>
      </c>
      <c r="O203" s="733">
        <v>0</v>
      </c>
      <c r="P203" s="734">
        <v>0</v>
      </c>
      <c r="Q203" s="734">
        <v>0</v>
      </c>
      <c r="R203" s="734">
        <v>1</v>
      </c>
      <c r="S203" s="734">
        <v>1</v>
      </c>
      <c r="T203" s="734">
        <v>0</v>
      </c>
      <c r="U203" s="734">
        <v>1</v>
      </c>
      <c r="V203" s="734">
        <v>0</v>
      </c>
      <c r="W203" s="734">
        <v>0</v>
      </c>
      <c r="X203" s="734">
        <v>0</v>
      </c>
      <c r="Y203" s="734">
        <v>0</v>
      </c>
      <c r="Z203" s="734">
        <v>0</v>
      </c>
      <c r="AA203" s="734">
        <v>0</v>
      </c>
      <c r="AB203" s="734">
        <v>0</v>
      </c>
      <c r="AC203" s="149">
        <v>29.1</v>
      </c>
      <c r="AD203" s="149" t="s">
        <v>24</v>
      </c>
      <c r="AE203" s="148">
        <v>1</v>
      </c>
      <c r="AF203" s="149">
        <v>33.333333333333329</v>
      </c>
      <c r="AG203" s="148">
        <v>1</v>
      </c>
      <c r="AH203" s="149">
        <v>33.333333333333329</v>
      </c>
      <c r="AI203" s="148">
        <v>0</v>
      </c>
      <c r="AJ203" s="501">
        <v>0</v>
      </c>
      <c r="AY203" s="748"/>
      <c r="AZ203" s="749">
        <f t="shared" si="362"/>
        <v>14</v>
      </c>
    </row>
    <row r="204" spans="1:52" x14ac:dyDescent="0.2">
      <c r="A204" s="352" t="s">
        <v>122</v>
      </c>
      <c r="B204" s="500">
        <v>3</v>
      </c>
      <c r="C204" s="148">
        <v>0</v>
      </c>
      <c r="D204" s="148">
        <v>2</v>
      </c>
      <c r="E204" s="148">
        <v>0</v>
      </c>
      <c r="F204" s="148">
        <v>1</v>
      </c>
      <c r="G204" s="148">
        <v>0</v>
      </c>
      <c r="H204" s="148">
        <v>0</v>
      </c>
      <c r="I204" s="148">
        <v>0</v>
      </c>
      <c r="J204" s="148">
        <v>0</v>
      </c>
      <c r="K204" s="148">
        <v>0</v>
      </c>
      <c r="L204" s="148">
        <v>0</v>
      </c>
      <c r="M204" s="512"/>
      <c r="N204" s="528" t="s">
        <v>122</v>
      </c>
      <c r="O204" s="733">
        <v>0</v>
      </c>
      <c r="P204" s="734">
        <v>0</v>
      </c>
      <c r="Q204" s="734">
        <v>0</v>
      </c>
      <c r="R204" s="734">
        <v>2</v>
      </c>
      <c r="S204" s="734">
        <v>0</v>
      </c>
      <c r="T204" s="734">
        <v>1</v>
      </c>
      <c r="U204" s="734">
        <v>0</v>
      </c>
      <c r="V204" s="734">
        <v>0</v>
      </c>
      <c r="W204" s="734">
        <v>0</v>
      </c>
      <c r="X204" s="734">
        <v>0</v>
      </c>
      <c r="Y204" s="734">
        <v>0</v>
      </c>
      <c r="Z204" s="734">
        <v>0</v>
      </c>
      <c r="AA204" s="734">
        <v>0</v>
      </c>
      <c r="AB204" s="734">
        <v>0</v>
      </c>
      <c r="AC204" s="149">
        <v>24.8</v>
      </c>
      <c r="AD204" s="149" t="s">
        <v>24</v>
      </c>
      <c r="AE204" s="148">
        <v>1</v>
      </c>
      <c r="AF204" s="149">
        <v>33.333333333333329</v>
      </c>
      <c r="AG204" s="148">
        <v>0</v>
      </c>
      <c r="AH204" s="149">
        <v>0</v>
      </c>
      <c r="AI204" s="148">
        <v>0</v>
      </c>
      <c r="AJ204" s="501">
        <v>0</v>
      </c>
      <c r="AY204" s="748"/>
      <c r="AZ204" s="749">
        <f t="shared" si="362"/>
        <v>33</v>
      </c>
    </row>
    <row r="205" spans="1:52" x14ac:dyDescent="0.2">
      <c r="A205" s="352" t="s">
        <v>123</v>
      </c>
      <c r="B205" s="500">
        <v>2</v>
      </c>
      <c r="C205" s="148">
        <v>0</v>
      </c>
      <c r="D205" s="148">
        <v>2</v>
      </c>
      <c r="E205" s="148">
        <v>0</v>
      </c>
      <c r="F205" s="148">
        <v>0</v>
      </c>
      <c r="G205" s="148">
        <v>0</v>
      </c>
      <c r="H205" s="148">
        <v>0</v>
      </c>
      <c r="I205" s="148">
        <v>0</v>
      </c>
      <c r="J205" s="148">
        <v>0</v>
      </c>
      <c r="K205" s="148">
        <v>0</v>
      </c>
      <c r="L205" s="148">
        <v>0</v>
      </c>
      <c r="M205" s="512"/>
      <c r="N205" s="528" t="s">
        <v>123</v>
      </c>
      <c r="O205" s="733">
        <v>0</v>
      </c>
      <c r="P205" s="734">
        <v>0</v>
      </c>
      <c r="Q205" s="734">
        <v>1</v>
      </c>
      <c r="R205" s="734">
        <v>0</v>
      </c>
      <c r="S205" s="734">
        <v>0</v>
      </c>
      <c r="T205" s="734">
        <v>0</v>
      </c>
      <c r="U205" s="734">
        <v>1</v>
      </c>
      <c r="V205" s="734">
        <v>0</v>
      </c>
      <c r="W205" s="734">
        <v>0</v>
      </c>
      <c r="X205" s="734">
        <v>0</v>
      </c>
      <c r="Y205" s="734">
        <v>0</v>
      </c>
      <c r="Z205" s="734">
        <v>0</v>
      </c>
      <c r="AA205" s="734">
        <v>0</v>
      </c>
      <c r="AB205" s="734">
        <v>0</v>
      </c>
      <c r="AC205" s="149">
        <v>26.9</v>
      </c>
      <c r="AD205" s="149" t="s">
        <v>24</v>
      </c>
      <c r="AE205" s="148">
        <v>1</v>
      </c>
      <c r="AF205" s="149">
        <v>50</v>
      </c>
      <c r="AG205" s="148">
        <v>1</v>
      </c>
      <c r="AH205" s="149">
        <v>50</v>
      </c>
      <c r="AI205" s="148">
        <v>0</v>
      </c>
      <c r="AJ205" s="501">
        <v>0</v>
      </c>
      <c r="AY205" s="748"/>
      <c r="AZ205" s="749">
        <f t="shared" si="362"/>
        <v>38</v>
      </c>
    </row>
    <row r="206" spans="1:52" x14ac:dyDescent="0.2">
      <c r="A206" s="352" t="s">
        <v>74</v>
      </c>
      <c r="B206" s="500">
        <v>2</v>
      </c>
      <c r="C206" s="148">
        <v>0</v>
      </c>
      <c r="D206" s="148">
        <v>2</v>
      </c>
      <c r="E206" s="148">
        <v>0</v>
      </c>
      <c r="F206" s="148">
        <v>0</v>
      </c>
      <c r="G206" s="148">
        <v>0</v>
      </c>
      <c r="H206" s="148">
        <v>0</v>
      </c>
      <c r="I206" s="148">
        <v>0</v>
      </c>
      <c r="J206" s="148">
        <v>0</v>
      </c>
      <c r="K206" s="148">
        <v>0</v>
      </c>
      <c r="L206" s="148">
        <v>0</v>
      </c>
      <c r="M206" s="512"/>
      <c r="N206" s="528" t="s">
        <v>74</v>
      </c>
      <c r="O206" s="733">
        <v>0</v>
      </c>
      <c r="P206" s="734">
        <v>0</v>
      </c>
      <c r="Q206" s="734">
        <v>1</v>
      </c>
      <c r="R206" s="734">
        <v>0</v>
      </c>
      <c r="S206" s="734">
        <v>1</v>
      </c>
      <c r="T206" s="734">
        <v>0</v>
      </c>
      <c r="U206" s="734">
        <v>0</v>
      </c>
      <c r="V206" s="734">
        <v>0</v>
      </c>
      <c r="W206" s="734">
        <v>0</v>
      </c>
      <c r="X206" s="734">
        <v>0</v>
      </c>
      <c r="Y206" s="734">
        <v>0</v>
      </c>
      <c r="Z206" s="734">
        <v>0</v>
      </c>
      <c r="AA206" s="734">
        <v>0</v>
      </c>
      <c r="AB206" s="734">
        <v>0</v>
      </c>
      <c r="AC206" s="149">
        <v>22</v>
      </c>
      <c r="AD206" s="149" t="s">
        <v>24</v>
      </c>
      <c r="AE206" s="148">
        <v>0</v>
      </c>
      <c r="AF206" s="149">
        <v>0</v>
      </c>
      <c r="AG206" s="148">
        <v>0</v>
      </c>
      <c r="AH206" s="149">
        <v>0</v>
      </c>
      <c r="AI206" s="148">
        <v>0</v>
      </c>
      <c r="AJ206" s="501">
        <v>0</v>
      </c>
      <c r="AY206" s="748"/>
      <c r="AZ206" s="749">
        <f t="shared" si="362"/>
        <v>20</v>
      </c>
    </row>
    <row r="207" spans="1:52" x14ac:dyDescent="0.2">
      <c r="A207" s="352" t="s">
        <v>124</v>
      </c>
      <c r="B207" s="500">
        <v>0</v>
      </c>
      <c r="C207" s="148">
        <v>0</v>
      </c>
      <c r="D207" s="148">
        <v>0</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20</v>
      </c>
    </row>
    <row r="208" spans="1:52" x14ac:dyDescent="0.2">
      <c r="A208" s="352" t="s">
        <v>125</v>
      </c>
      <c r="B208" s="500">
        <v>2</v>
      </c>
      <c r="C208" s="148">
        <v>0</v>
      </c>
      <c r="D208" s="148">
        <v>2</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2</v>
      </c>
      <c r="T208" s="734">
        <v>0</v>
      </c>
      <c r="U208" s="734">
        <v>0</v>
      </c>
      <c r="V208" s="734">
        <v>0</v>
      </c>
      <c r="W208" s="734">
        <v>0</v>
      </c>
      <c r="X208" s="734">
        <v>0</v>
      </c>
      <c r="Y208" s="734">
        <v>0</v>
      </c>
      <c r="Z208" s="734">
        <v>0</v>
      </c>
      <c r="AA208" s="734">
        <v>0</v>
      </c>
      <c r="AB208" s="734">
        <v>0</v>
      </c>
      <c r="AC208" s="149">
        <v>26.9</v>
      </c>
      <c r="AD208" s="149" t="s">
        <v>24</v>
      </c>
      <c r="AE208" s="148">
        <v>0</v>
      </c>
      <c r="AF208" s="149">
        <v>0</v>
      </c>
      <c r="AG208" s="148">
        <v>0</v>
      </c>
      <c r="AH208" s="149">
        <v>0</v>
      </c>
      <c r="AI208" s="148">
        <v>0</v>
      </c>
      <c r="AJ208" s="501">
        <v>0</v>
      </c>
      <c r="AY208" s="748"/>
      <c r="AZ208" s="749">
        <f t="shared" si="362"/>
        <v>27</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28</v>
      </c>
    </row>
    <row r="210" spans="1:52" x14ac:dyDescent="0.2">
      <c r="A210" s="352" t="s">
        <v>76</v>
      </c>
      <c r="B210" s="500">
        <v>0</v>
      </c>
      <c r="C210" s="148">
        <v>0</v>
      </c>
      <c r="D210" s="148">
        <v>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34</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25</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6</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10</v>
      </c>
    </row>
    <row r="214" spans="1:52" x14ac:dyDescent="0.2">
      <c r="A214" s="352" t="s">
        <v>78</v>
      </c>
      <c r="B214" s="500">
        <v>0</v>
      </c>
      <c r="C214" s="148">
        <v>0</v>
      </c>
      <c r="D214" s="148">
        <v>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6</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0</v>
      </c>
      <c r="U216" s="734">
        <v>0</v>
      </c>
      <c r="V216" s="734">
        <v>0</v>
      </c>
      <c r="W216" s="734">
        <v>0</v>
      </c>
      <c r="X216" s="734">
        <v>0</v>
      </c>
      <c r="Y216" s="734">
        <v>0</v>
      </c>
      <c r="Z216" s="734">
        <v>0</v>
      </c>
      <c r="AA216" s="734">
        <v>0</v>
      </c>
      <c r="AB216" s="734">
        <v>0</v>
      </c>
      <c r="AC216" s="149">
        <v>28.1</v>
      </c>
      <c r="AD216" s="149" t="s">
        <v>24</v>
      </c>
      <c r="AE216" s="148">
        <v>0</v>
      </c>
      <c r="AF216" s="149">
        <v>0</v>
      </c>
      <c r="AG216" s="148">
        <v>0</v>
      </c>
      <c r="AH216" s="149">
        <v>0</v>
      </c>
      <c r="AI216" s="148">
        <v>0</v>
      </c>
      <c r="AJ216" s="501">
        <v>0</v>
      </c>
      <c r="AY216" s="750"/>
      <c r="AZ216" s="751">
        <f t="shared" si="362"/>
        <v>3</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45975</v>
      </c>
      <c r="AZ217" s="749">
        <f>IF( ISERROR(BC115), 0, BC115)</f>
        <v>0</v>
      </c>
    </row>
    <row r="218" spans="1:52" x14ac:dyDescent="0.2">
      <c r="A218" s="352" t="s">
        <v>389</v>
      </c>
      <c r="B218" s="458">
        <v>302</v>
      </c>
      <c r="C218" s="459">
        <v>6</v>
      </c>
      <c r="D218" s="459">
        <v>248</v>
      </c>
      <c r="E218" s="459">
        <v>1</v>
      </c>
      <c r="F218" s="459">
        <v>40</v>
      </c>
      <c r="G218" s="459">
        <v>2</v>
      </c>
      <c r="H218" s="459">
        <v>5</v>
      </c>
      <c r="I218" s="459">
        <v>0</v>
      </c>
      <c r="J218" s="459">
        <v>0</v>
      </c>
      <c r="K218" s="459">
        <v>0</v>
      </c>
      <c r="L218" s="459">
        <v>0</v>
      </c>
      <c r="M218" s="459"/>
      <c r="N218" s="447" t="s">
        <v>389</v>
      </c>
      <c r="O218" s="459">
        <v>2</v>
      </c>
      <c r="P218" s="459">
        <v>11</v>
      </c>
      <c r="Q218" s="459">
        <v>48</v>
      </c>
      <c r="R218" s="459">
        <v>86</v>
      </c>
      <c r="S218" s="459">
        <v>107</v>
      </c>
      <c r="T218" s="459">
        <v>44</v>
      </c>
      <c r="U218" s="459">
        <v>4</v>
      </c>
      <c r="V218" s="459">
        <v>0</v>
      </c>
      <c r="W218" s="459">
        <v>0</v>
      </c>
      <c r="X218" s="459">
        <v>0</v>
      </c>
      <c r="Y218" s="459">
        <v>0</v>
      </c>
      <c r="Z218" s="459">
        <v>0</v>
      </c>
      <c r="AA218" s="459">
        <v>0</v>
      </c>
      <c r="AB218" s="459">
        <v>0</v>
      </c>
      <c r="AC218" s="471">
        <v>24.7</v>
      </c>
      <c r="AD218" s="471">
        <v>30.3</v>
      </c>
      <c r="AE218" s="459">
        <v>48</v>
      </c>
      <c r="AF218" s="471">
        <v>15.894039735099339</v>
      </c>
      <c r="AG218" s="459">
        <v>4</v>
      </c>
      <c r="AH218" s="471">
        <v>1.3245033112582782</v>
      </c>
      <c r="AI218" s="459">
        <v>0</v>
      </c>
      <c r="AJ218" s="472">
        <v>0</v>
      </c>
      <c r="AY218" s="748"/>
      <c r="AZ218" s="749">
        <f t="shared" ref="AZ218:AZ240" si="363">IF( ISERROR(BC116), 0, BC116)</f>
        <v>0</v>
      </c>
    </row>
    <row r="219" spans="1:52" x14ac:dyDescent="0.2">
      <c r="A219" s="352" t="s">
        <v>390</v>
      </c>
      <c r="B219" s="461">
        <v>332</v>
      </c>
      <c r="C219" s="353">
        <v>6</v>
      </c>
      <c r="D219" s="353">
        <v>276</v>
      </c>
      <c r="E219" s="353">
        <v>1</v>
      </c>
      <c r="F219" s="353">
        <v>42</v>
      </c>
      <c r="G219" s="353">
        <v>2</v>
      </c>
      <c r="H219" s="353">
        <v>5</v>
      </c>
      <c r="I219" s="353">
        <v>0</v>
      </c>
      <c r="J219" s="353">
        <v>0</v>
      </c>
      <c r="K219" s="353">
        <v>0</v>
      </c>
      <c r="L219" s="353">
        <v>0</v>
      </c>
      <c r="M219" s="353"/>
      <c r="N219" s="448" t="s">
        <v>390</v>
      </c>
      <c r="O219" s="353">
        <v>2</v>
      </c>
      <c r="P219" s="353">
        <v>12</v>
      </c>
      <c r="Q219" s="353">
        <v>50</v>
      </c>
      <c r="R219" s="353">
        <v>95</v>
      </c>
      <c r="S219" s="353">
        <v>118</v>
      </c>
      <c r="T219" s="353">
        <v>49</v>
      </c>
      <c r="U219" s="353">
        <v>6</v>
      </c>
      <c r="V219" s="353">
        <v>0</v>
      </c>
      <c r="W219" s="353">
        <v>0</v>
      </c>
      <c r="X219" s="353">
        <v>0</v>
      </c>
      <c r="Y219" s="353">
        <v>0</v>
      </c>
      <c r="Z219" s="353">
        <v>0</v>
      </c>
      <c r="AA219" s="353">
        <v>0</v>
      </c>
      <c r="AB219" s="353">
        <v>0</v>
      </c>
      <c r="AC219" s="354">
        <v>24.8</v>
      </c>
      <c r="AD219" s="354">
        <v>30.3</v>
      </c>
      <c r="AE219" s="353">
        <v>55</v>
      </c>
      <c r="AF219" s="354">
        <v>16.566265060240966</v>
      </c>
      <c r="AG219" s="353">
        <v>6</v>
      </c>
      <c r="AH219" s="354">
        <v>1.8072289156626504</v>
      </c>
      <c r="AI219" s="353">
        <v>0</v>
      </c>
      <c r="AJ219" s="473">
        <v>0</v>
      </c>
      <c r="AY219" s="748"/>
      <c r="AZ219" s="749">
        <f t="shared" si="363"/>
        <v>0</v>
      </c>
    </row>
    <row r="220" spans="1:52" x14ac:dyDescent="0.2">
      <c r="A220" s="352" t="s">
        <v>391</v>
      </c>
      <c r="B220" s="461">
        <v>333</v>
      </c>
      <c r="C220" s="353">
        <v>6</v>
      </c>
      <c r="D220" s="353">
        <v>277</v>
      </c>
      <c r="E220" s="353">
        <v>1</v>
      </c>
      <c r="F220" s="353">
        <v>42</v>
      </c>
      <c r="G220" s="353">
        <v>2</v>
      </c>
      <c r="H220" s="353">
        <v>5</v>
      </c>
      <c r="I220" s="353">
        <v>0</v>
      </c>
      <c r="J220" s="353">
        <v>0</v>
      </c>
      <c r="K220" s="353">
        <v>0</v>
      </c>
      <c r="L220" s="353">
        <v>0</v>
      </c>
      <c r="M220" s="353"/>
      <c r="N220" s="448" t="s">
        <v>391</v>
      </c>
      <c r="O220" s="353">
        <v>2</v>
      </c>
      <c r="P220" s="353">
        <v>12</v>
      </c>
      <c r="Q220" s="353">
        <v>50</v>
      </c>
      <c r="R220" s="353">
        <v>95</v>
      </c>
      <c r="S220" s="353">
        <v>119</v>
      </c>
      <c r="T220" s="353">
        <v>49</v>
      </c>
      <c r="U220" s="353">
        <v>6</v>
      </c>
      <c r="V220" s="353">
        <v>0</v>
      </c>
      <c r="W220" s="353">
        <v>0</v>
      </c>
      <c r="X220" s="353">
        <v>0</v>
      </c>
      <c r="Y220" s="353">
        <v>0</v>
      </c>
      <c r="Z220" s="353">
        <v>0</v>
      </c>
      <c r="AA220" s="353">
        <v>0</v>
      </c>
      <c r="AB220" s="353">
        <v>0</v>
      </c>
      <c r="AC220" s="354">
        <v>24.8</v>
      </c>
      <c r="AD220" s="354">
        <v>30.3</v>
      </c>
      <c r="AE220" s="353">
        <v>55</v>
      </c>
      <c r="AF220" s="354">
        <v>16.516516516516518</v>
      </c>
      <c r="AG220" s="353">
        <v>6</v>
      </c>
      <c r="AH220" s="354">
        <v>1.8018018018018018</v>
      </c>
      <c r="AI220" s="353">
        <v>0</v>
      </c>
      <c r="AJ220" s="473">
        <v>0</v>
      </c>
      <c r="AY220" s="748"/>
      <c r="AZ220" s="749">
        <f t="shared" si="363"/>
        <v>1</v>
      </c>
    </row>
    <row r="221" spans="1:52" x14ac:dyDescent="0.2">
      <c r="A221" s="352" t="s">
        <v>392</v>
      </c>
      <c r="B221" s="463">
        <v>337</v>
      </c>
      <c r="C221" s="464">
        <v>8</v>
      </c>
      <c r="D221" s="464">
        <v>278</v>
      </c>
      <c r="E221" s="464">
        <v>1</v>
      </c>
      <c r="F221" s="464">
        <v>43</v>
      </c>
      <c r="G221" s="464">
        <v>2</v>
      </c>
      <c r="H221" s="464">
        <v>5</v>
      </c>
      <c r="I221" s="464">
        <v>0</v>
      </c>
      <c r="J221" s="464">
        <v>0</v>
      </c>
      <c r="K221" s="464">
        <v>0</v>
      </c>
      <c r="L221" s="464">
        <v>0</v>
      </c>
      <c r="M221" s="464"/>
      <c r="N221" s="449" t="s">
        <v>392</v>
      </c>
      <c r="O221" s="464">
        <v>3</v>
      </c>
      <c r="P221" s="464">
        <v>12</v>
      </c>
      <c r="Q221" s="464">
        <v>50</v>
      </c>
      <c r="R221" s="464">
        <v>95</v>
      </c>
      <c r="S221" s="464">
        <v>120</v>
      </c>
      <c r="T221" s="464">
        <v>51</v>
      </c>
      <c r="U221" s="464">
        <v>6</v>
      </c>
      <c r="V221" s="464">
        <v>0</v>
      </c>
      <c r="W221" s="464">
        <v>0</v>
      </c>
      <c r="X221" s="464">
        <v>0</v>
      </c>
      <c r="Y221" s="464">
        <v>0</v>
      </c>
      <c r="Z221" s="464">
        <v>0</v>
      </c>
      <c r="AA221" s="464">
        <v>0</v>
      </c>
      <c r="AB221" s="464">
        <v>0</v>
      </c>
      <c r="AC221" s="474">
        <v>24.8</v>
      </c>
      <c r="AD221" s="474">
        <v>30.3</v>
      </c>
      <c r="AE221" s="464">
        <v>57</v>
      </c>
      <c r="AF221" s="474">
        <v>16.913946587537094</v>
      </c>
      <c r="AG221" s="464">
        <v>6</v>
      </c>
      <c r="AH221" s="474">
        <v>1.7804154302670623</v>
      </c>
      <c r="AI221" s="464">
        <v>0</v>
      </c>
      <c r="AJ221" s="475">
        <v>0</v>
      </c>
      <c r="AY221" s="748"/>
      <c r="AZ221" s="749">
        <f t="shared" si="363"/>
        <v>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v>
      </c>
    </row>
    <row r="224" spans="1:52" x14ac:dyDescent="0.2">
      <c r="A224" s="517">
        <f>A117+1</f>
        <v>45974</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16</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20</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15</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23</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28</v>
      </c>
    </row>
    <row r="232" spans="1:52" x14ac:dyDescent="0.2">
      <c r="A232" s="352" t="s">
        <v>42</v>
      </c>
      <c r="B232" s="500">
        <v>1</v>
      </c>
      <c r="C232" s="148">
        <v>0</v>
      </c>
      <c r="D232" s="148">
        <v>0</v>
      </c>
      <c r="E232" s="148">
        <v>0</v>
      </c>
      <c r="F232" s="148">
        <v>1</v>
      </c>
      <c r="G232" s="148">
        <v>0</v>
      </c>
      <c r="H232" s="148">
        <v>0</v>
      </c>
      <c r="I232" s="148">
        <v>0</v>
      </c>
      <c r="J232" s="148">
        <v>0</v>
      </c>
      <c r="K232" s="148">
        <v>0</v>
      </c>
      <c r="L232" s="148">
        <v>0</v>
      </c>
      <c r="M232" s="512"/>
      <c r="N232" s="528" t="s">
        <v>42</v>
      </c>
      <c r="O232" s="733">
        <v>0</v>
      </c>
      <c r="P232" s="734">
        <v>0</v>
      </c>
      <c r="Q232" s="734">
        <v>0</v>
      </c>
      <c r="R232" s="734">
        <v>1</v>
      </c>
      <c r="S232" s="734">
        <v>0</v>
      </c>
      <c r="T232" s="734">
        <v>0</v>
      </c>
      <c r="U232" s="734">
        <v>0</v>
      </c>
      <c r="V232" s="734">
        <v>0</v>
      </c>
      <c r="W232" s="734">
        <v>0</v>
      </c>
      <c r="X232" s="734">
        <v>0</v>
      </c>
      <c r="Y232" s="734">
        <v>0</v>
      </c>
      <c r="Z232" s="734">
        <v>0</v>
      </c>
      <c r="AA232" s="734">
        <v>0</v>
      </c>
      <c r="AB232" s="734">
        <v>0</v>
      </c>
      <c r="AC232" s="149">
        <v>22.5</v>
      </c>
      <c r="AD232" s="149" t="s">
        <v>24</v>
      </c>
      <c r="AE232" s="148">
        <v>0</v>
      </c>
      <c r="AF232" s="149">
        <v>0</v>
      </c>
      <c r="AG232" s="148">
        <v>0</v>
      </c>
      <c r="AH232" s="149">
        <v>0</v>
      </c>
      <c r="AI232" s="148">
        <v>0</v>
      </c>
      <c r="AJ232" s="501">
        <v>0</v>
      </c>
      <c r="AY232" s="748"/>
      <c r="AZ232" s="749">
        <f t="shared" si="363"/>
        <v>38</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39</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1</v>
      </c>
      <c r="U234" s="734">
        <v>0</v>
      </c>
      <c r="V234" s="734">
        <v>0</v>
      </c>
      <c r="W234" s="734">
        <v>0</v>
      </c>
      <c r="X234" s="734">
        <v>0</v>
      </c>
      <c r="Y234" s="734">
        <v>0</v>
      </c>
      <c r="Z234" s="734">
        <v>0</v>
      </c>
      <c r="AA234" s="734">
        <v>0</v>
      </c>
      <c r="AB234" s="734">
        <v>0</v>
      </c>
      <c r="AC234" s="149">
        <v>31.7</v>
      </c>
      <c r="AD234" s="149" t="s">
        <v>24</v>
      </c>
      <c r="AE234" s="148">
        <v>1</v>
      </c>
      <c r="AF234" s="149">
        <v>100</v>
      </c>
      <c r="AG234" s="148">
        <v>0</v>
      </c>
      <c r="AH234" s="149">
        <v>0</v>
      </c>
      <c r="AI234" s="148">
        <v>0</v>
      </c>
      <c r="AJ234" s="501">
        <v>0</v>
      </c>
      <c r="AY234" s="748"/>
      <c r="AZ234" s="749">
        <f t="shared" si="363"/>
        <v>37</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1</v>
      </c>
      <c r="T235" s="734">
        <v>0</v>
      </c>
      <c r="U235" s="734">
        <v>0</v>
      </c>
      <c r="V235" s="734">
        <v>0</v>
      </c>
      <c r="W235" s="734">
        <v>0</v>
      </c>
      <c r="X235" s="734">
        <v>0</v>
      </c>
      <c r="Y235" s="734">
        <v>0</v>
      </c>
      <c r="Z235" s="734">
        <v>0</v>
      </c>
      <c r="AA235" s="734">
        <v>0</v>
      </c>
      <c r="AB235" s="734">
        <v>0</v>
      </c>
      <c r="AC235" s="149">
        <v>25.2</v>
      </c>
      <c r="AD235" s="149" t="s">
        <v>24</v>
      </c>
      <c r="AE235" s="148">
        <v>0</v>
      </c>
      <c r="AF235" s="149">
        <v>0</v>
      </c>
      <c r="AG235" s="148">
        <v>0</v>
      </c>
      <c r="AH235" s="149">
        <v>0</v>
      </c>
      <c r="AI235" s="148">
        <v>0</v>
      </c>
      <c r="AJ235" s="501">
        <v>0</v>
      </c>
      <c r="AY235" s="748"/>
      <c r="AZ235" s="749">
        <f t="shared" si="363"/>
        <v>16</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9</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7</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4</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4</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45976</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1</v>
      </c>
      <c r="V244" s="734">
        <v>0</v>
      </c>
      <c r="W244" s="734">
        <v>0</v>
      </c>
      <c r="X244" s="734">
        <v>0</v>
      </c>
      <c r="Y244" s="734">
        <v>0</v>
      </c>
      <c r="Z244" s="734">
        <v>0</v>
      </c>
      <c r="AA244" s="734">
        <v>0</v>
      </c>
      <c r="AB244" s="734">
        <v>0</v>
      </c>
      <c r="AC244" s="149">
        <v>36.299999999999997</v>
      </c>
      <c r="AD244" s="149" t="s">
        <v>24</v>
      </c>
      <c r="AE244" s="148">
        <v>1</v>
      </c>
      <c r="AF244" s="149">
        <v>100</v>
      </c>
      <c r="AG244" s="148">
        <v>1</v>
      </c>
      <c r="AH244" s="149">
        <v>100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0</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6</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11</v>
      </c>
    </row>
    <row r="250" spans="1:52" x14ac:dyDescent="0.2">
      <c r="A250" s="352" t="s">
        <v>73</v>
      </c>
      <c r="B250" s="500">
        <v>1</v>
      </c>
      <c r="C250" s="148">
        <v>1</v>
      </c>
      <c r="D250" s="148">
        <v>0</v>
      </c>
      <c r="E250" s="148">
        <v>0</v>
      </c>
      <c r="F250" s="148">
        <v>0</v>
      </c>
      <c r="G250" s="148">
        <v>0</v>
      </c>
      <c r="H250" s="148">
        <v>0</v>
      </c>
      <c r="I250" s="148">
        <v>0</v>
      </c>
      <c r="J250" s="148">
        <v>0</v>
      </c>
      <c r="K250" s="148">
        <v>0</v>
      </c>
      <c r="L250" s="148">
        <v>0</v>
      </c>
      <c r="M250" s="512"/>
      <c r="N250" s="528" t="s">
        <v>73</v>
      </c>
      <c r="O250" s="733">
        <v>1</v>
      </c>
      <c r="P250" s="734">
        <v>0</v>
      </c>
      <c r="Q250" s="734">
        <v>0</v>
      </c>
      <c r="R250" s="734">
        <v>0</v>
      </c>
      <c r="S250" s="734">
        <v>0</v>
      </c>
      <c r="T250" s="734">
        <v>0</v>
      </c>
      <c r="U250" s="734">
        <v>0</v>
      </c>
      <c r="V250" s="734">
        <v>0</v>
      </c>
      <c r="W250" s="734">
        <v>0</v>
      </c>
      <c r="X250" s="734">
        <v>0</v>
      </c>
      <c r="Y250" s="734">
        <v>0</v>
      </c>
      <c r="Z250" s="734">
        <v>0</v>
      </c>
      <c r="AA250" s="734">
        <v>0</v>
      </c>
      <c r="AB250" s="734">
        <v>0</v>
      </c>
      <c r="AC250" s="149">
        <v>9.5</v>
      </c>
      <c r="AD250" s="149" t="s">
        <v>24</v>
      </c>
      <c r="AE250" s="148">
        <v>0</v>
      </c>
      <c r="AF250" s="149">
        <v>0</v>
      </c>
      <c r="AG250" s="148">
        <v>0</v>
      </c>
      <c r="AH250" s="149">
        <v>0</v>
      </c>
      <c r="AI250" s="148">
        <v>0</v>
      </c>
      <c r="AJ250" s="501">
        <v>0</v>
      </c>
      <c r="AY250" s="748"/>
      <c r="AZ250" s="749">
        <f t="shared" si="364"/>
        <v>22</v>
      </c>
    </row>
    <row r="251" spans="1:52" x14ac:dyDescent="0.2">
      <c r="A251" s="352" t="s">
        <v>75</v>
      </c>
      <c r="B251" s="500">
        <v>2</v>
      </c>
      <c r="C251" s="148">
        <v>1</v>
      </c>
      <c r="D251" s="148">
        <v>1</v>
      </c>
      <c r="E251" s="148">
        <v>0</v>
      </c>
      <c r="F251" s="148">
        <v>0</v>
      </c>
      <c r="G251" s="148">
        <v>0</v>
      </c>
      <c r="H251" s="148">
        <v>0</v>
      </c>
      <c r="I251" s="148">
        <v>0</v>
      </c>
      <c r="J251" s="148">
        <v>0</v>
      </c>
      <c r="K251" s="148">
        <v>0</v>
      </c>
      <c r="L251" s="148">
        <v>0</v>
      </c>
      <c r="M251" s="512"/>
      <c r="N251" s="528" t="s">
        <v>75</v>
      </c>
      <c r="O251" s="733">
        <v>0</v>
      </c>
      <c r="P251" s="734">
        <v>1</v>
      </c>
      <c r="Q251" s="734">
        <v>0</v>
      </c>
      <c r="R251" s="734">
        <v>0</v>
      </c>
      <c r="S251" s="734">
        <v>0</v>
      </c>
      <c r="T251" s="734">
        <v>0</v>
      </c>
      <c r="U251" s="734">
        <v>1</v>
      </c>
      <c r="V251" s="734">
        <v>0</v>
      </c>
      <c r="W251" s="734">
        <v>0</v>
      </c>
      <c r="X251" s="734">
        <v>0</v>
      </c>
      <c r="Y251" s="734">
        <v>0</v>
      </c>
      <c r="Z251" s="734">
        <v>0</v>
      </c>
      <c r="AA251" s="734">
        <v>0</v>
      </c>
      <c r="AB251" s="734">
        <v>0</v>
      </c>
      <c r="AC251" s="149">
        <v>25.3</v>
      </c>
      <c r="AD251" s="149" t="s">
        <v>24</v>
      </c>
      <c r="AE251" s="148">
        <v>1</v>
      </c>
      <c r="AF251" s="149">
        <v>50</v>
      </c>
      <c r="AG251" s="148">
        <v>1</v>
      </c>
      <c r="AH251" s="149">
        <v>50</v>
      </c>
      <c r="AI251" s="148">
        <v>0</v>
      </c>
      <c r="AJ251" s="501">
        <v>0</v>
      </c>
      <c r="AY251" s="748"/>
      <c r="AZ251" s="749">
        <f t="shared" si="364"/>
        <v>29</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23</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20</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22</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1</v>
      </c>
      <c r="S255" s="734">
        <v>0</v>
      </c>
      <c r="T255" s="734">
        <v>0</v>
      </c>
      <c r="U255" s="734">
        <v>0</v>
      </c>
      <c r="V255" s="734">
        <v>0</v>
      </c>
      <c r="W255" s="734">
        <v>0</v>
      </c>
      <c r="X255" s="734">
        <v>0</v>
      </c>
      <c r="Y255" s="734">
        <v>0</v>
      </c>
      <c r="Z255" s="734">
        <v>0</v>
      </c>
      <c r="AA255" s="734">
        <v>0</v>
      </c>
      <c r="AB255" s="734">
        <v>0</v>
      </c>
      <c r="AC255" s="149">
        <v>23.2</v>
      </c>
      <c r="AD255" s="149" t="s">
        <v>24</v>
      </c>
      <c r="AE255" s="148">
        <v>0</v>
      </c>
      <c r="AF255" s="149">
        <v>0</v>
      </c>
      <c r="AG255" s="148">
        <v>0</v>
      </c>
      <c r="AH255" s="149">
        <v>0</v>
      </c>
      <c r="AI255" s="148">
        <v>0</v>
      </c>
      <c r="AJ255" s="501">
        <v>0</v>
      </c>
      <c r="AY255" s="748"/>
      <c r="AZ255" s="749">
        <f t="shared" si="364"/>
        <v>24</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1</v>
      </c>
      <c r="S256" s="736">
        <v>0</v>
      </c>
      <c r="T256" s="736">
        <v>0</v>
      </c>
      <c r="U256" s="736">
        <v>0</v>
      </c>
      <c r="V256" s="736">
        <v>0</v>
      </c>
      <c r="W256" s="736">
        <v>0</v>
      </c>
      <c r="X256" s="736">
        <v>0</v>
      </c>
      <c r="Y256" s="736">
        <v>0</v>
      </c>
      <c r="Z256" s="736">
        <v>0</v>
      </c>
      <c r="AA256" s="736">
        <v>0</v>
      </c>
      <c r="AB256" s="736">
        <v>0</v>
      </c>
      <c r="AC256" s="153">
        <v>23.9</v>
      </c>
      <c r="AD256" s="153" t="s">
        <v>24</v>
      </c>
      <c r="AE256" s="152">
        <v>0</v>
      </c>
      <c r="AF256" s="153">
        <v>0</v>
      </c>
      <c r="AG256" s="152">
        <v>0</v>
      </c>
      <c r="AH256" s="153">
        <v>0</v>
      </c>
      <c r="AI256" s="152">
        <v>0</v>
      </c>
      <c r="AJ256" s="503">
        <v>0</v>
      </c>
      <c r="AY256" s="748"/>
      <c r="AZ256" s="749">
        <f t="shared" si="364"/>
        <v>23</v>
      </c>
    </row>
    <row r="257" spans="1:52" x14ac:dyDescent="0.2">
      <c r="A257" s="352" t="s">
        <v>50</v>
      </c>
      <c r="B257" s="504">
        <v>2</v>
      </c>
      <c r="C257" s="150">
        <v>0</v>
      </c>
      <c r="D257" s="150">
        <v>1</v>
      </c>
      <c r="E257" s="150">
        <v>0</v>
      </c>
      <c r="F257" s="150">
        <v>0</v>
      </c>
      <c r="G257" s="150">
        <v>1</v>
      </c>
      <c r="H257" s="150">
        <v>0</v>
      </c>
      <c r="I257" s="150">
        <v>0</v>
      </c>
      <c r="J257" s="150">
        <v>0</v>
      </c>
      <c r="K257" s="150">
        <v>0</v>
      </c>
      <c r="L257" s="150">
        <v>0</v>
      </c>
      <c r="M257" s="514"/>
      <c r="N257" s="528" t="s">
        <v>50</v>
      </c>
      <c r="O257" s="738">
        <v>0</v>
      </c>
      <c r="P257" s="739">
        <v>0</v>
      </c>
      <c r="Q257" s="739">
        <v>0</v>
      </c>
      <c r="R257" s="739">
        <v>1</v>
      </c>
      <c r="S257" s="739">
        <v>1</v>
      </c>
      <c r="T257" s="739">
        <v>0</v>
      </c>
      <c r="U257" s="739">
        <v>0</v>
      </c>
      <c r="V257" s="739">
        <v>0</v>
      </c>
      <c r="W257" s="739">
        <v>0</v>
      </c>
      <c r="X257" s="739">
        <v>0</v>
      </c>
      <c r="Y257" s="739">
        <v>0</v>
      </c>
      <c r="Z257" s="739">
        <v>0</v>
      </c>
      <c r="AA257" s="739">
        <v>0</v>
      </c>
      <c r="AB257" s="739">
        <v>0</v>
      </c>
      <c r="AC257" s="151">
        <v>25</v>
      </c>
      <c r="AD257" s="151" t="s">
        <v>24</v>
      </c>
      <c r="AE257" s="150">
        <v>0</v>
      </c>
      <c r="AF257" s="151">
        <v>0</v>
      </c>
      <c r="AG257" s="150">
        <v>0</v>
      </c>
      <c r="AH257" s="151">
        <v>0</v>
      </c>
      <c r="AI257" s="150">
        <v>0</v>
      </c>
      <c r="AJ257" s="505">
        <v>0</v>
      </c>
      <c r="AY257" s="748"/>
      <c r="AZ257" s="749">
        <f t="shared" si="364"/>
        <v>16</v>
      </c>
    </row>
    <row r="258" spans="1:52" x14ac:dyDescent="0.2">
      <c r="A258" s="352" t="s">
        <v>82</v>
      </c>
      <c r="B258" s="500">
        <v>3</v>
      </c>
      <c r="C258" s="148">
        <v>0</v>
      </c>
      <c r="D258" s="148">
        <v>3</v>
      </c>
      <c r="E258" s="148">
        <v>0</v>
      </c>
      <c r="F258" s="148">
        <v>0</v>
      </c>
      <c r="G258" s="148">
        <v>0</v>
      </c>
      <c r="H258" s="148">
        <v>0</v>
      </c>
      <c r="I258" s="148">
        <v>0</v>
      </c>
      <c r="J258" s="148">
        <v>0</v>
      </c>
      <c r="K258" s="148">
        <v>0</v>
      </c>
      <c r="L258" s="148">
        <v>0</v>
      </c>
      <c r="M258" s="512"/>
      <c r="N258" s="528" t="s">
        <v>82</v>
      </c>
      <c r="O258" s="733">
        <v>0</v>
      </c>
      <c r="P258" s="734">
        <v>0</v>
      </c>
      <c r="Q258" s="734">
        <v>0</v>
      </c>
      <c r="R258" s="734">
        <v>1</v>
      </c>
      <c r="S258" s="734">
        <v>2</v>
      </c>
      <c r="T258" s="734">
        <v>0</v>
      </c>
      <c r="U258" s="734">
        <v>0</v>
      </c>
      <c r="V258" s="734">
        <v>0</v>
      </c>
      <c r="W258" s="734">
        <v>0</v>
      </c>
      <c r="X258" s="734">
        <v>0</v>
      </c>
      <c r="Y258" s="734">
        <v>0</v>
      </c>
      <c r="Z258" s="734">
        <v>0</v>
      </c>
      <c r="AA258" s="734">
        <v>0</v>
      </c>
      <c r="AB258" s="734">
        <v>0</v>
      </c>
      <c r="AC258" s="149">
        <v>27.2</v>
      </c>
      <c r="AD258" s="149" t="s">
        <v>24</v>
      </c>
      <c r="AE258" s="148">
        <v>0</v>
      </c>
      <c r="AF258" s="149">
        <v>0</v>
      </c>
      <c r="AG258" s="148">
        <v>0</v>
      </c>
      <c r="AH258" s="149">
        <v>0</v>
      </c>
      <c r="AI258" s="148">
        <v>0</v>
      </c>
      <c r="AJ258" s="501">
        <v>0</v>
      </c>
      <c r="AY258" s="748"/>
      <c r="AZ258" s="749">
        <f t="shared" si="364"/>
        <v>17</v>
      </c>
    </row>
    <row r="259" spans="1:52" x14ac:dyDescent="0.2">
      <c r="A259" s="352" t="s">
        <v>83</v>
      </c>
      <c r="B259" s="500">
        <v>5</v>
      </c>
      <c r="C259" s="148">
        <v>0</v>
      </c>
      <c r="D259" s="148">
        <v>5</v>
      </c>
      <c r="E259" s="148">
        <v>0</v>
      </c>
      <c r="F259" s="148">
        <v>0</v>
      </c>
      <c r="G259" s="148">
        <v>0</v>
      </c>
      <c r="H259" s="148">
        <v>0</v>
      </c>
      <c r="I259" s="148">
        <v>0</v>
      </c>
      <c r="J259" s="148">
        <v>0</v>
      </c>
      <c r="K259" s="148">
        <v>0</v>
      </c>
      <c r="L259" s="148">
        <v>0</v>
      </c>
      <c r="M259" s="512"/>
      <c r="N259" s="528" t="s">
        <v>83</v>
      </c>
      <c r="O259" s="733">
        <v>0</v>
      </c>
      <c r="P259" s="734">
        <v>0</v>
      </c>
      <c r="Q259" s="734">
        <v>0</v>
      </c>
      <c r="R259" s="734">
        <v>3</v>
      </c>
      <c r="S259" s="734">
        <v>1</v>
      </c>
      <c r="T259" s="734">
        <v>1</v>
      </c>
      <c r="U259" s="734">
        <v>0</v>
      </c>
      <c r="V259" s="734">
        <v>0</v>
      </c>
      <c r="W259" s="734">
        <v>0</v>
      </c>
      <c r="X259" s="734">
        <v>0</v>
      </c>
      <c r="Y259" s="734">
        <v>0</v>
      </c>
      <c r="Z259" s="734">
        <v>0</v>
      </c>
      <c r="AA259" s="734">
        <v>0</v>
      </c>
      <c r="AB259" s="734">
        <v>0</v>
      </c>
      <c r="AC259" s="149">
        <v>25.1</v>
      </c>
      <c r="AD259" s="149" t="s">
        <v>24</v>
      </c>
      <c r="AE259" s="148">
        <v>1</v>
      </c>
      <c r="AF259" s="149">
        <v>20</v>
      </c>
      <c r="AG259" s="148">
        <v>0</v>
      </c>
      <c r="AH259" s="149">
        <v>0</v>
      </c>
      <c r="AI259" s="148">
        <v>0</v>
      </c>
      <c r="AJ259" s="501">
        <v>0</v>
      </c>
      <c r="AY259" s="748"/>
      <c r="AZ259" s="749">
        <f t="shared" si="364"/>
        <v>11</v>
      </c>
    </row>
    <row r="260" spans="1:52" x14ac:dyDescent="0.2">
      <c r="A260" s="352" t="s">
        <v>84</v>
      </c>
      <c r="B260" s="500">
        <v>8</v>
      </c>
      <c r="C260" s="148">
        <v>0</v>
      </c>
      <c r="D260" s="148">
        <v>5</v>
      </c>
      <c r="E260" s="148">
        <v>0</v>
      </c>
      <c r="F260" s="148">
        <v>3</v>
      </c>
      <c r="G260" s="148">
        <v>0</v>
      </c>
      <c r="H260" s="148">
        <v>0</v>
      </c>
      <c r="I260" s="148">
        <v>0</v>
      </c>
      <c r="J260" s="148">
        <v>0</v>
      </c>
      <c r="K260" s="148">
        <v>0</v>
      </c>
      <c r="L260" s="148">
        <v>0</v>
      </c>
      <c r="M260" s="512"/>
      <c r="N260" s="528" t="s">
        <v>84</v>
      </c>
      <c r="O260" s="733">
        <v>0</v>
      </c>
      <c r="P260" s="734">
        <v>0</v>
      </c>
      <c r="Q260" s="734">
        <v>0</v>
      </c>
      <c r="R260" s="734">
        <v>4</v>
      </c>
      <c r="S260" s="734">
        <v>2</v>
      </c>
      <c r="T260" s="734">
        <v>2</v>
      </c>
      <c r="U260" s="734">
        <v>0</v>
      </c>
      <c r="V260" s="734">
        <v>0</v>
      </c>
      <c r="W260" s="734">
        <v>0</v>
      </c>
      <c r="X260" s="734">
        <v>0</v>
      </c>
      <c r="Y260" s="734">
        <v>0</v>
      </c>
      <c r="Z260" s="734">
        <v>0</v>
      </c>
      <c r="AA260" s="734">
        <v>0</v>
      </c>
      <c r="AB260" s="734">
        <v>0</v>
      </c>
      <c r="AC260" s="149">
        <v>25.9</v>
      </c>
      <c r="AD260" s="149" t="s">
        <v>24</v>
      </c>
      <c r="AE260" s="148">
        <v>2</v>
      </c>
      <c r="AF260" s="149">
        <v>25</v>
      </c>
      <c r="AG260" s="148">
        <v>0</v>
      </c>
      <c r="AH260" s="149">
        <v>0</v>
      </c>
      <c r="AI260" s="148">
        <v>0</v>
      </c>
      <c r="AJ260" s="501">
        <v>0</v>
      </c>
      <c r="AY260" s="748"/>
      <c r="AZ260" s="749">
        <f t="shared" si="364"/>
        <v>8</v>
      </c>
    </row>
    <row r="261" spans="1:52" x14ac:dyDescent="0.2">
      <c r="A261" s="352" t="s">
        <v>51</v>
      </c>
      <c r="B261" s="500">
        <v>4</v>
      </c>
      <c r="C261" s="148">
        <v>0</v>
      </c>
      <c r="D261" s="148">
        <v>4</v>
      </c>
      <c r="E261" s="148">
        <v>0</v>
      </c>
      <c r="F261" s="148">
        <v>0</v>
      </c>
      <c r="G261" s="148">
        <v>0</v>
      </c>
      <c r="H261" s="148">
        <v>0</v>
      </c>
      <c r="I261" s="148">
        <v>0</v>
      </c>
      <c r="J261" s="148">
        <v>0</v>
      </c>
      <c r="K261" s="148">
        <v>0</v>
      </c>
      <c r="L261" s="148">
        <v>0</v>
      </c>
      <c r="M261" s="512"/>
      <c r="N261" s="528" t="s">
        <v>51</v>
      </c>
      <c r="O261" s="733">
        <v>0</v>
      </c>
      <c r="P261" s="734">
        <v>0</v>
      </c>
      <c r="Q261" s="734">
        <v>1</v>
      </c>
      <c r="R261" s="734">
        <v>1</v>
      </c>
      <c r="S261" s="734">
        <v>1</v>
      </c>
      <c r="T261" s="734">
        <v>1</v>
      </c>
      <c r="U261" s="734">
        <v>0</v>
      </c>
      <c r="V261" s="734">
        <v>0</v>
      </c>
      <c r="W261" s="734">
        <v>0</v>
      </c>
      <c r="X261" s="734">
        <v>0</v>
      </c>
      <c r="Y261" s="734">
        <v>0</v>
      </c>
      <c r="Z261" s="734">
        <v>0</v>
      </c>
      <c r="AA261" s="734">
        <v>0</v>
      </c>
      <c r="AB261" s="734">
        <v>0</v>
      </c>
      <c r="AC261" s="149">
        <v>24.7</v>
      </c>
      <c r="AD261" s="149" t="s">
        <v>24</v>
      </c>
      <c r="AE261" s="148">
        <v>1</v>
      </c>
      <c r="AF261" s="149">
        <v>25</v>
      </c>
      <c r="AG261" s="148">
        <v>0</v>
      </c>
      <c r="AH261" s="149">
        <v>0</v>
      </c>
      <c r="AI261" s="148">
        <v>0</v>
      </c>
      <c r="AJ261" s="501">
        <v>0</v>
      </c>
      <c r="AY261" s="748"/>
      <c r="AZ261" s="749">
        <f t="shared" si="364"/>
        <v>5</v>
      </c>
    </row>
    <row r="262" spans="1:52" x14ac:dyDescent="0.2">
      <c r="A262" s="352" t="s">
        <v>85</v>
      </c>
      <c r="B262" s="500">
        <v>5</v>
      </c>
      <c r="C262" s="148">
        <v>0</v>
      </c>
      <c r="D262" s="148">
        <v>5</v>
      </c>
      <c r="E262" s="148">
        <v>0</v>
      </c>
      <c r="F262" s="148">
        <v>0</v>
      </c>
      <c r="G262" s="148">
        <v>0</v>
      </c>
      <c r="H262" s="148">
        <v>0</v>
      </c>
      <c r="I262" s="148">
        <v>0</v>
      </c>
      <c r="J262" s="148">
        <v>0</v>
      </c>
      <c r="K262" s="148">
        <v>0</v>
      </c>
      <c r="L262" s="148">
        <v>0</v>
      </c>
      <c r="M262" s="512"/>
      <c r="N262" s="528" t="s">
        <v>85</v>
      </c>
      <c r="O262" s="733">
        <v>0</v>
      </c>
      <c r="P262" s="734">
        <v>0</v>
      </c>
      <c r="Q262" s="734">
        <v>0</v>
      </c>
      <c r="R262" s="734">
        <v>5</v>
      </c>
      <c r="S262" s="734">
        <v>0</v>
      </c>
      <c r="T262" s="734">
        <v>0</v>
      </c>
      <c r="U262" s="734">
        <v>0</v>
      </c>
      <c r="V262" s="734">
        <v>0</v>
      </c>
      <c r="W262" s="734">
        <v>0</v>
      </c>
      <c r="X262" s="734">
        <v>0</v>
      </c>
      <c r="Y262" s="734">
        <v>0</v>
      </c>
      <c r="Z262" s="734">
        <v>0</v>
      </c>
      <c r="AA262" s="734">
        <v>0</v>
      </c>
      <c r="AB262" s="734">
        <v>0</v>
      </c>
      <c r="AC262" s="149">
        <v>22.1</v>
      </c>
      <c r="AD262" s="149" t="s">
        <v>24</v>
      </c>
      <c r="AE262" s="148">
        <v>0</v>
      </c>
      <c r="AF262" s="149">
        <v>0</v>
      </c>
      <c r="AG262" s="148">
        <v>0</v>
      </c>
      <c r="AH262" s="149">
        <v>0</v>
      </c>
      <c r="AI262" s="148">
        <v>0</v>
      </c>
      <c r="AJ262" s="501">
        <v>0</v>
      </c>
      <c r="AY262" s="748"/>
      <c r="AZ262" s="749">
        <f t="shared" si="364"/>
        <v>0</v>
      </c>
    </row>
    <row r="263" spans="1:52" x14ac:dyDescent="0.2">
      <c r="A263" s="352" t="s">
        <v>86</v>
      </c>
      <c r="B263" s="500">
        <v>5</v>
      </c>
      <c r="C263" s="148">
        <v>0</v>
      </c>
      <c r="D263" s="148">
        <v>3</v>
      </c>
      <c r="E263" s="148">
        <v>0</v>
      </c>
      <c r="F263" s="148">
        <v>2</v>
      </c>
      <c r="G263" s="148">
        <v>0</v>
      </c>
      <c r="H263" s="148">
        <v>0</v>
      </c>
      <c r="I263" s="148">
        <v>0</v>
      </c>
      <c r="J263" s="148">
        <v>0</v>
      </c>
      <c r="K263" s="148">
        <v>0</v>
      </c>
      <c r="L263" s="148">
        <v>0</v>
      </c>
      <c r="M263" s="512"/>
      <c r="N263" s="528" t="s">
        <v>86</v>
      </c>
      <c r="O263" s="733">
        <v>0</v>
      </c>
      <c r="P263" s="734">
        <v>0</v>
      </c>
      <c r="Q263" s="734">
        <v>0</v>
      </c>
      <c r="R263" s="734">
        <v>3</v>
      </c>
      <c r="S263" s="734">
        <v>1</v>
      </c>
      <c r="T263" s="734">
        <v>1</v>
      </c>
      <c r="U263" s="734">
        <v>0</v>
      </c>
      <c r="V263" s="734">
        <v>0</v>
      </c>
      <c r="W263" s="734">
        <v>0</v>
      </c>
      <c r="X263" s="734">
        <v>0</v>
      </c>
      <c r="Y263" s="734">
        <v>0</v>
      </c>
      <c r="Z263" s="734">
        <v>0</v>
      </c>
      <c r="AA263" s="734">
        <v>0</v>
      </c>
      <c r="AB263" s="734">
        <v>0</v>
      </c>
      <c r="AC263" s="149">
        <v>26.3</v>
      </c>
      <c r="AD263" s="149" t="s">
        <v>24</v>
      </c>
      <c r="AE263" s="148">
        <v>1</v>
      </c>
      <c r="AF263" s="149">
        <v>20</v>
      </c>
      <c r="AG263" s="148">
        <v>0</v>
      </c>
      <c r="AH263" s="149">
        <v>0</v>
      </c>
      <c r="AI263" s="148">
        <v>0</v>
      </c>
      <c r="AJ263" s="501">
        <v>0</v>
      </c>
      <c r="AY263" s="748"/>
      <c r="AZ263" s="749">
        <f t="shared" si="364"/>
        <v>6</v>
      </c>
    </row>
    <row r="264" spans="1:52" x14ac:dyDescent="0.2">
      <c r="A264" s="352" t="s">
        <v>87</v>
      </c>
      <c r="B264" s="500">
        <v>1</v>
      </c>
      <c r="C264" s="148">
        <v>0</v>
      </c>
      <c r="D264" s="148">
        <v>1</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1</v>
      </c>
      <c r="T264" s="734">
        <v>0</v>
      </c>
      <c r="U264" s="734">
        <v>0</v>
      </c>
      <c r="V264" s="734">
        <v>0</v>
      </c>
      <c r="W264" s="734">
        <v>0</v>
      </c>
      <c r="X264" s="734">
        <v>0</v>
      </c>
      <c r="Y264" s="734">
        <v>0</v>
      </c>
      <c r="Z264" s="734">
        <v>0</v>
      </c>
      <c r="AA264" s="734">
        <v>0</v>
      </c>
      <c r="AB264" s="734">
        <v>0</v>
      </c>
      <c r="AC264" s="149">
        <v>26.8</v>
      </c>
      <c r="AD264" s="149" t="s">
        <v>24</v>
      </c>
      <c r="AE264" s="148">
        <v>0</v>
      </c>
      <c r="AF264" s="149">
        <v>0</v>
      </c>
      <c r="AG264" s="148">
        <v>0</v>
      </c>
      <c r="AH264" s="149">
        <v>0</v>
      </c>
      <c r="AI264" s="148">
        <v>0</v>
      </c>
      <c r="AJ264" s="501">
        <v>0</v>
      </c>
      <c r="AY264" s="750"/>
      <c r="AZ264" s="751">
        <f t="shared" si="364"/>
        <v>5</v>
      </c>
    </row>
    <row r="265" spans="1:52" x14ac:dyDescent="0.2">
      <c r="A265" s="352" t="s">
        <v>53</v>
      </c>
      <c r="B265" s="504">
        <v>8</v>
      </c>
      <c r="C265" s="150">
        <v>1</v>
      </c>
      <c r="D265" s="150">
        <v>5</v>
      </c>
      <c r="E265" s="150">
        <v>0</v>
      </c>
      <c r="F265" s="150">
        <v>2</v>
      </c>
      <c r="G265" s="150">
        <v>0</v>
      </c>
      <c r="H265" s="150">
        <v>0</v>
      </c>
      <c r="I265" s="150">
        <v>0</v>
      </c>
      <c r="J265" s="150">
        <v>0</v>
      </c>
      <c r="K265" s="150">
        <v>0</v>
      </c>
      <c r="L265" s="150">
        <v>0</v>
      </c>
      <c r="M265" s="514"/>
      <c r="N265" s="528" t="s">
        <v>53</v>
      </c>
      <c r="O265" s="733">
        <v>0</v>
      </c>
      <c r="P265" s="734">
        <v>1</v>
      </c>
      <c r="Q265" s="734">
        <v>1</v>
      </c>
      <c r="R265" s="734">
        <v>2</v>
      </c>
      <c r="S265" s="734">
        <v>4</v>
      </c>
      <c r="T265" s="734">
        <v>0</v>
      </c>
      <c r="U265" s="734">
        <v>0</v>
      </c>
      <c r="V265" s="734">
        <v>0</v>
      </c>
      <c r="W265" s="734">
        <v>0</v>
      </c>
      <c r="X265" s="734">
        <v>0</v>
      </c>
      <c r="Y265" s="734">
        <v>0</v>
      </c>
      <c r="Z265" s="734">
        <v>0</v>
      </c>
      <c r="AA265" s="734">
        <v>0</v>
      </c>
      <c r="AB265" s="734">
        <v>0</v>
      </c>
      <c r="AC265" s="151">
        <v>23.5</v>
      </c>
      <c r="AD265" s="151" t="s">
        <v>24</v>
      </c>
      <c r="AE265" s="150">
        <v>0</v>
      </c>
      <c r="AF265" s="151">
        <v>0</v>
      </c>
      <c r="AG265" s="150">
        <v>0</v>
      </c>
      <c r="AH265" s="151">
        <v>0</v>
      </c>
      <c r="AI265" s="150">
        <v>0</v>
      </c>
      <c r="AJ265" s="505">
        <v>0</v>
      </c>
      <c r="AY265" s="752">
        <f>BE9</f>
        <v>45977</v>
      </c>
      <c r="AZ265" s="749">
        <f>IF( ISERROR(BE115), 0, BE115)</f>
        <v>2</v>
      </c>
    </row>
    <row r="266" spans="1:52" x14ac:dyDescent="0.2">
      <c r="A266" s="352" t="s">
        <v>88</v>
      </c>
      <c r="B266" s="500">
        <v>6</v>
      </c>
      <c r="C266" s="148">
        <v>0</v>
      </c>
      <c r="D266" s="148">
        <v>6</v>
      </c>
      <c r="E266" s="148">
        <v>0</v>
      </c>
      <c r="F266" s="148">
        <v>0</v>
      </c>
      <c r="G266" s="148">
        <v>0</v>
      </c>
      <c r="H266" s="148">
        <v>0</v>
      </c>
      <c r="I266" s="148">
        <v>0</v>
      </c>
      <c r="J266" s="148">
        <v>0</v>
      </c>
      <c r="K266" s="148">
        <v>0</v>
      </c>
      <c r="L266" s="148">
        <v>0</v>
      </c>
      <c r="M266" s="512"/>
      <c r="N266" s="528" t="s">
        <v>88</v>
      </c>
      <c r="O266" s="733">
        <v>0</v>
      </c>
      <c r="P266" s="734">
        <v>0</v>
      </c>
      <c r="Q266" s="734">
        <v>0</v>
      </c>
      <c r="R266" s="734">
        <v>3</v>
      </c>
      <c r="S266" s="734">
        <v>1</v>
      </c>
      <c r="T266" s="734">
        <v>2</v>
      </c>
      <c r="U266" s="734">
        <v>0</v>
      </c>
      <c r="V266" s="734">
        <v>0</v>
      </c>
      <c r="W266" s="734">
        <v>0</v>
      </c>
      <c r="X266" s="734">
        <v>0</v>
      </c>
      <c r="Y266" s="734">
        <v>0</v>
      </c>
      <c r="Z266" s="734">
        <v>0</v>
      </c>
      <c r="AA266" s="734">
        <v>0</v>
      </c>
      <c r="AB266" s="734">
        <v>0</v>
      </c>
      <c r="AC266" s="149">
        <v>26.5</v>
      </c>
      <c r="AD266" s="149" t="s">
        <v>24</v>
      </c>
      <c r="AE266" s="148">
        <v>2</v>
      </c>
      <c r="AF266" s="149">
        <v>33.333333333333329</v>
      </c>
      <c r="AG266" s="148">
        <v>0</v>
      </c>
      <c r="AH266" s="149">
        <v>0</v>
      </c>
      <c r="AI266" s="148">
        <v>0</v>
      </c>
      <c r="AJ266" s="501">
        <v>0</v>
      </c>
      <c r="AY266" s="748"/>
      <c r="AZ266" s="749">
        <f t="shared" ref="AZ266:AZ288" si="365">IF( ISERROR(BE116), 0, BE116)</f>
        <v>6</v>
      </c>
    </row>
    <row r="267" spans="1:52" x14ac:dyDescent="0.2">
      <c r="A267" s="352" t="s">
        <v>89</v>
      </c>
      <c r="B267" s="500">
        <v>4</v>
      </c>
      <c r="C267" s="148">
        <v>0</v>
      </c>
      <c r="D267" s="148">
        <v>4</v>
      </c>
      <c r="E267" s="148">
        <v>0</v>
      </c>
      <c r="F267" s="148">
        <v>0</v>
      </c>
      <c r="G267" s="148">
        <v>0</v>
      </c>
      <c r="H267" s="148">
        <v>0</v>
      </c>
      <c r="I267" s="148">
        <v>0</v>
      </c>
      <c r="J267" s="148">
        <v>0</v>
      </c>
      <c r="K267" s="148">
        <v>0</v>
      </c>
      <c r="L267" s="148">
        <v>0</v>
      </c>
      <c r="M267" s="512"/>
      <c r="N267" s="528" t="s">
        <v>89</v>
      </c>
      <c r="O267" s="733">
        <v>0</v>
      </c>
      <c r="P267" s="734">
        <v>0</v>
      </c>
      <c r="Q267" s="734">
        <v>0</v>
      </c>
      <c r="R267" s="734">
        <v>2</v>
      </c>
      <c r="S267" s="734">
        <v>2</v>
      </c>
      <c r="T267" s="734">
        <v>0</v>
      </c>
      <c r="U267" s="734">
        <v>0</v>
      </c>
      <c r="V267" s="734">
        <v>0</v>
      </c>
      <c r="W267" s="734">
        <v>0</v>
      </c>
      <c r="X267" s="734">
        <v>0</v>
      </c>
      <c r="Y267" s="734">
        <v>0</v>
      </c>
      <c r="Z267" s="734">
        <v>0</v>
      </c>
      <c r="AA267" s="734">
        <v>0</v>
      </c>
      <c r="AB267" s="734">
        <v>0</v>
      </c>
      <c r="AC267" s="149">
        <v>26.1</v>
      </c>
      <c r="AD267" s="149" t="s">
        <v>24</v>
      </c>
      <c r="AE267" s="148">
        <v>0</v>
      </c>
      <c r="AF267" s="149">
        <v>0</v>
      </c>
      <c r="AG267" s="148">
        <v>0</v>
      </c>
      <c r="AH267" s="149">
        <v>0</v>
      </c>
      <c r="AI267" s="148">
        <v>0</v>
      </c>
      <c r="AJ267" s="501">
        <v>0</v>
      </c>
      <c r="AY267" s="748"/>
      <c r="AZ267" s="749">
        <f t="shared" si="365"/>
        <v>0</v>
      </c>
    </row>
    <row r="268" spans="1:52" x14ac:dyDescent="0.2">
      <c r="A268" s="352" t="s">
        <v>90</v>
      </c>
      <c r="B268" s="500">
        <v>5</v>
      </c>
      <c r="C268" s="148">
        <v>0</v>
      </c>
      <c r="D268" s="148">
        <v>4</v>
      </c>
      <c r="E268" s="148">
        <v>0</v>
      </c>
      <c r="F268" s="148">
        <v>1</v>
      </c>
      <c r="G268" s="148">
        <v>0</v>
      </c>
      <c r="H268" s="148">
        <v>0</v>
      </c>
      <c r="I268" s="148">
        <v>0</v>
      </c>
      <c r="J268" s="148">
        <v>0</v>
      </c>
      <c r="K268" s="148">
        <v>0</v>
      </c>
      <c r="L268" s="148">
        <v>0</v>
      </c>
      <c r="M268" s="512"/>
      <c r="N268" s="528" t="s">
        <v>90</v>
      </c>
      <c r="O268" s="733">
        <v>0</v>
      </c>
      <c r="P268" s="734">
        <v>0</v>
      </c>
      <c r="Q268" s="734">
        <v>2</v>
      </c>
      <c r="R268" s="734">
        <v>1</v>
      </c>
      <c r="S268" s="734">
        <v>2</v>
      </c>
      <c r="T268" s="734">
        <v>0</v>
      </c>
      <c r="U268" s="734">
        <v>0</v>
      </c>
      <c r="V268" s="734">
        <v>0</v>
      </c>
      <c r="W268" s="734">
        <v>0</v>
      </c>
      <c r="X268" s="734">
        <v>0</v>
      </c>
      <c r="Y268" s="734">
        <v>0</v>
      </c>
      <c r="Z268" s="734">
        <v>0</v>
      </c>
      <c r="AA268" s="734">
        <v>0</v>
      </c>
      <c r="AB268" s="734">
        <v>0</v>
      </c>
      <c r="AC268" s="149">
        <v>21.9</v>
      </c>
      <c r="AD268" s="149" t="s">
        <v>24</v>
      </c>
      <c r="AE268" s="148">
        <v>0</v>
      </c>
      <c r="AF268" s="149">
        <v>0</v>
      </c>
      <c r="AG268" s="148">
        <v>0</v>
      </c>
      <c r="AH268" s="149">
        <v>0</v>
      </c>
      <c r="AI268" s="148">
        <v>0</v>
      </c>
      <c r="AJ268" s="501">
        <v>0</v>
      </c>
      <c r="AY268" s="748"/>
      <c r="AZ268" s="749">
        <f t="shared" si="365"/>
        <v>1</v>
      </c>
    </row>
    <row r="269" spans="1:52" x14ac:dyDescent="0.2">
      <c r="A269" s="352" t="s">
        <v>55</v>
      </c>
      <c r="B269" s="500">
        <v>4</v>
      </c>
      <c r="C269" s="148">
        <v>0</v>
      </c>
      <c r="D269" s="148">
        <v>2</v>
      </c>
      <c r="E269" s="148">
        <v>0</v>
      </c>
      <c r="F269" s="148">
        <v>2</v>
      </c>
      <c r="G269" s="148">
        <v>0</v>
      </c>
      <c r="H269" s="148">
        <v>0</v>
      </c>
      <c r="I269" s="148">
        <v>0</v>
      </c>
      <c r="J269" s="148">
        <v>0</v>
      </c>
      <c r="K269" s="148">
        <v>0</v>
      </c>
      <c r="L269" s="148">
        <v>0</v>
      </c>
      <c r="M269" s="512"/>
      <c r="N269" s="528" t="s">
        <v>55</v>
      </c>
      <c r="O269" s="733">
        <v>0</v>
      </c>
      <c r="P269" s="734">
        <v>1</v>
      </c>
      <c r="Q269" s="734">
        <v>0</v>
      </c>
      <c r="R269" s="734">
        <v>1</v>
      </c>
      <c r="S269" s="734">
        <v>1</v>
      </c>
      <c r="T269" s="734">
        <v>0</v>
      </c>
      <c r="U269" s="734">
        <v>0</v>
      </c>
      <c r="V269" s="734">
        <v>1</v>
      </c>
      <c r="W269" s="734">
        <v>0</v>
      </c>
      <c r="X269" s="734">
        <v>0</v>
      </c>
      <c r="Y269" s="734">
        <v>0</v>
      </c>
      <c r="Z269" s="734">
        <v>0</v>
      </c>
      <c r="AA269" s="734">
        <v>0</v>
      </c>
      <c r="AB269" s="734">
        <v>0</v>
      </c>
      <c r="AC269" s="149">
        <v>25.8</v>
      </c>
      <c r="AD269" s="149" t="s">
        <v>24</v>
      </c>
      <c r="AE269" s="148">
        <v>1</v>
      </c>
      <c r="AF269" s="149">
        <v>25</v>
      </c>
      <c r="AG269" s="148">
        <v>1</v>
      </c>
      <c r="AH269" s="149">
        <v>25</v>
      </c>
      <c r="AI269" s="148">
        <v>0</v>
      </c>
      <c r="AJ269" s="501">
        <v>0</v>
      </c>
      <c r="AY269" s="748"/>
      <c r="AZ269" s="749">
        <f t="shared" si="365"/>
        <v>0</v>
      </c>
    </row>
    <row r="270" spans="1:52" x14ac:dyDescent="0.2">
      <c r="A270" s="352" t="s">
        <v>91</v>
      </c>
      <c r="B270" s="500">
        <v>4</v>
      </c>
      <c r="C270" s="148">
        <v>0</v>
      </c>
      <c r="D270" s="148">
        <v>4</v>
      </c>
      <c r="E270" s="148">
        <v>0</v>
      </c>
      <c r="F270" s="148">
        <v>0</v>
      </c>
      <c r="G270" s="148">
        <v>0</v>
      </c>
      <c r="H270" s="148">
        <v>0</v>
      </c>
      <c r="I270" s="148">
        <v>0</v>
      </c>
      <c r="J270" s="148">
        <v>0</v>
      </c>
      <c r="K270" s="148">
        <v>0</v>
      </c>
      <c r="L270" s="148">
        <v>0</v>
      </c>
      <c r="M270" s="512"/>
      <c r="N270" s="528" t="s">
        <v>91</v>
      </c>
      <c r="O270" s="733">
        <v>0</v>
      </c>
      <c r="P270" s="734">
        <v>0</v>
      </c>
      <c r="Q270" s="734">
        <v>1</v>
      </c>
      <c r="R270" s="734">
        <v>2</v>
      </c>
      <c r="S270" s="734">
        <v>0</v>
      </c>
      <c r="T270" s="734">
        <v>1</v>
      </c>
      <c r="U270" s="734">
        <v>0</v>
      </c>
      <c r="V270" s="734">
        <v>0</v>
      </c>
      <c r="W270" s="734">
        <v>0</v>
      </c>
      <c r="X270" s="734">
        <v>0</v>
      </c>
      <c r="Y270" s="734">
        <v>0</v>
      </c>
      <c r="Z270" s="734">
        <v>0</v>
      </c>
      <c r="AA270" s="734">
        <v>0</v>
      </c>
      <c r="AB270" s="734">
        <v>0</v>
      </c>
      <c r="AC270" s="149">
        <v>24.5</v>
      </c>
      <c r="AD270" s="149" t="s">
        <v>24</v>
      </c>
      <c r="AE270" s="148">
        <v>1</v>
      </c>
      <c r="AF270" s="149">
        <v>25</v>
      </c>
      <c r="AG270" s="148">
        <v>0</v>
      </c>
      <c r="AH270" s="149">
        <v>0</v>
      </c>
      <c r="AI270" s="148">
        <v>0</v>
      </c>
      <c r="AJ270" s="501">
        <v>0</v>
      </c>
      <c r="AY270" s="748"/>
      <c r="AZ270" s="749">
        <f t="shared" si="365"/>
        <v>1</v>
      </c>
    </row>
    <row r="271" spans="1:52" x14ac:dyDescent="0.2">
      <c r="A271" s="352" t="s">
        <v>92</v>
      </c>
      <c r="B271" s="500">
        <v>2</v>
      </c>
      <c r="C271" s="148">
        <v>0</v>
      </c>
      <c r="D271" s="148">
        <v>2</v>
      </c>
      <c r="E271" s="148">
        <v>0</v>
      </c>
      <c r="F271" s="148">
        <v>0</v>
      </c>
      <c r="G271" s="148">
        <v>0</v>
      </c>
      <c r="H271" s="148">
        <v>0</v>
      </c>
      <c r="I271" s="148">
        <v>0</v>
      </c>
      <c r="J271" s="148">
        <v>0</v>
      </c>
      <c r="K271" s="148">
        <v>0</v>
      </c>
      <c r="L271" s="148">
        <v>0</v>
      </c>
      <c r="M271" s="512"/>
      <c r="N271" s="528" t="s">
        <v>92</v>
      </c>
      <c r="O271" s="733">
        <v>0</v>
      </c>
      <c r="P271" s="734">
        <v>0</v>
      </c>
      <c r="Q271" s="734">
        <v>0</v>
      </c>
      <c r="R271" s="734">
        <v>1</v>
      </c>
      <c r="S271" s="734">
        <v>1</v>
      </c>
      <c r="T271" s="734">
        <v>0</v>
      </c>
      <c r="U271" s="734">
        <v>0</v>
      </c>
      <c r="V271" s="734">
        <v>0</v>
      </c>
      <c r="W271" s="734">
        <v>0</v>
      </c>
      <c r="X271" s="734">
        <v>0</v>
      </c>
      <c r="Y271" s="734">
        <v>0</v>
      </c>
      <c r="Z271" s="734">
        <v>0</v>
      </c>
      <c r="AA271" s="734">
        <v>0</v>
      </c>
      <c r="AB271" s="734">
        <v>0</v>
      </c>
      <c r="AC271" s="149">
        <v>24.4</v>
      </c>
      <c r="AD271" s="149" t="s">
        <v>24</v>
      </c>
      <c r="AE271" s="148">
        <v>0</v>
      </c>
      <c r="AF271" s="149">
        <v>0</v>
      </c>
      <c r="AG271" s="148">
        <v>0</v>
      </c>
      <c r="AH271" s="149">
        <v>0</v>
      </c>
      <c r="AI271" s="148">
        <v>0</v>
      </c>
      <c r="AJ271" s="501">
        <v>0</v>
      </c>
      <c r="AY271" s="748"/>
      <c r="AZ271" s="749">
        <f t="shared" si="365"/>
        <v>1</v>
      </c>
    </row>
    <row r="272" spans="1:52" x14ac:dyDescent="0.2">
      <c r="A272" s="352" t="s">
        <v>93</v>
      </c>
      <c r="B272" s="500">
        <v>4</v>
      </c>
      <c r="C272" s="148">
        <v>0</v>
      </c>
      <c r="D272" s="148">
        <v>4</v>
      </c>
      <c r="E272" s="148">
        <v>0</v>
      </c>
      <c r="F272" s="148">
        <v>0</v>
      </c>
      <c r="G272" s="148">
        <v>0</v>
      </c>
      <c r="H272" s="148">
        <v>0</v>
      </c>
      <c r="I272" s="148">
        <v>0</v>
      </c>
      <c r="J272" s="148">
        <v>0</v>
      </c>
      <c r="K272" s="148">
        <v>0</v>
      </c>
      <c r="L272" s="148">
        <v>0</v>
      </c>
      <c r="M272" s="512"/>
      <c r="N272" s="528" t="s">
        <v>93</v>
      </c>
      <c r="O272" s="733">
        <v>0</v>
      </c>
      <c r="P272" s="734">
        <v>1</v>
      </c>
      <c r="Q272" s="734">
        <v>0</v>
      </c>
      <c r="R272" s="734">
        <v>2</v>
      </c>
      <c r="S272" s="734">
        <v>0</v>
      </c>
      <c r="T272" s="734">
        <v>1</v>
      </c>
      <c r="U272" s="734">
        <v>0</v>
      </c>
      <c r="V272" s="734">
        <v>0</v>
      </c>
      <c r="W272" s="734">
        <v>0</v>
      </c>
      <c r="X272" s="734">
        <v>0</v>
      </c>
      <c r="Y272" s="734">
        <v>0</v>
      </c>
      <c r="Z272" s="734">
        <v>0</v>
      </c>
      <c r="AA272" s="734">
        <v>0</v>
      </c>
      <c r="AB272" s="734">
        <v>0</v>
      </c>
      <c r="AC272" s="149">
        <v>22.7</v>
      </c>
      <c r="AD272" s="149" t="s">
        <v>24</v>
      </c>
      <c r="AE272" s="148">
        <v>1</v>
      </c>
      <c r="AF272" s="149">
        <v>25</v>
      </c>
      <c r="AG272" s="148">
        <v>0</v>
      </c>
      <c r="AH272" s="149">
        <v>0</v>
      </c>
      <c r="AI272" s="148">
        <v>0</v>
      </c>
      <c r="AJ272" s="501">
        <v>0</v>
      </c>
      <c r="AY272" s="748"/>
      <c r="AZ272" s="749">
        <f t="shared" si="365"/>
        <v>3</v>
      </c>
    </row>
    <row r="273" spans="1:52" x14ac:dyDescent="0.2">
      <c r="A273" s="352" t="s">
        <v>57</v>
      </c>
      <c r="B273" s="500">
        <v>9</v>
      </c>
      <c r="C273" s="148">
        <v>1</v>
      </c>
      <c r="D273" s="148">
        <v>8</v>
      </c>
      <c r="E273" s="148">
        <v>0</v>
      </c>
      <c r="F273" s="148">
        <v>0</v>
      </c>
      <c r="G273" s="148">
        <v>0</v>
      </c>
      <c r="H273" s="148">
        <v>0</v>
      </c>
      <c r="I273" s="148">
        <v>0</v>
      </c>
      <c r="J273" s="148">
        <v>0</v>
      </c>
      <c r="K273" s="148">
        <v>0</v>
      </c>
      <c r="L273" s="148">
        <v>0</v>
      </c>
      <c r="M273" s="512"/>
      <c r="N273" s="528" t="s">
        <v>57</v>
      </c>
      <c r="O273" s="733">
        <v>1</v>
      </c>
      <c r="P273" s="734">
        <v>5</v>
      </c>
      <c r="Q273" s="734">
        <v>0</v>
      </c>
      <c r="R273" s="734">
        <v>2</v>
      </c>
      <c r="S273" s="734">
        <v>1</v>
      </c>
      <c r="T273" s="734">
        <v>0</v>
      </c>
      <c r="U273" s="734">
        <v>0</v>
      </c>
      <c r="V273" s="734">
        <v>0</v>
      </c>
      <c r="W273" s="734">
        <v>0</v>
      </c>
      <c r="X273" s="734">
        <v>0</v>
      </c>
      <c r="Y273" s="734">
        <v>0</v>
      </c>
      <c r="Z273" s="734">
        <v>0</v>
      </c>
      <c r="AA273" s="734">
        <v>0</v>
      </c>
      <c r="AB273" s="734">
        <v>0</v>
      </c>
      <c r="AC273" s="149">
        <v>15.3</v>
      </c>
      <c r="AD273" s="149" t="s">
        <v>24</v>
      </c>
      <c r="AE273" s="148">
        <v>0</v>
      </c>
      <c r="AF273" s="149">
        <v>0</v>
      </c>
      <c r="AG273" s="148">
        <v>0</v>
      </c>
      <c r="AH273" s="149">
        <v>0</v>
      </c>
      <c r="AI273" s="148">
        <v>0</v>
      </c>
      <c r="AJ273" s="501">
        <v>0</v>
      </c>
      <c r="AY273" s="748"/>
      <c r="AZ273" s="749">
        <f t="shared" si="365"/>
        <v>6</v>
      </c>
    </row>
    <row r="274" spans="1:52" x14ac:dyDescent="0.2">
      <c r="A274" s="352" t="s">
        <v>94</v>
      </c>
      <c r="B274" s="500">
        <v>7</v>
      </c>
      <c r="C274" s="148">
        <v>0</v>
      </c>
      <c r="D274" s="148">
        <v>5</v>
      </c>
      <c r="E274" s="148">
        <v>0</v>
      </c>
      <c r="F274" s="148">
        <v>2</v>
      </c>
      <c r="G274" s="148">
        <v>0</v>
      </c>
      <c r="H274" s="148">
        <v>0</v>
      </c>
      <c r="I274" s="148">
        <v>0</v>
      </c>
      <c r="J274" s="148">
        <v>0</v>
      </c>
      <c r="K274" s="148">
        <v>0</v>
      </c>
      <c r="L274" s="148">
        <v>0</v>
      </c>
      <c r="M274" s="512"/>
      <c r="N274" s="528" t="s">
        <v>94</v>
      </c>
      <c r="O274" s="733">
        <v>0</v>
      </c>
      <c r="P274" s="734">
        <v>0</v>
      </c>
      <c r="Q274" s="734">
        <v>2</v>
      </c>
      <c r="R274" s="734">
        <v>4</v>
      </c>
      <c r="S274" s="734">
        <v>0</v>
      </c>
      <c r="T274" s="734">
        <v>1</v>
      </c>
      <c r="U274" s="734">
        <v>0</v>
      </c>
      <c r="V274" s="734">
        <v>0</v>
      </c>
      <c r="W274" s="734">
        <v>0</v>
      </c>
      <c r="X274" s="734">
        <v>0</v>
      </c>
      <c r="Y274" s="734">
        <v>0</v>
      </c>
      <c r="Z274" s="734">
        <v>0</v>
      </c>
      <c r="AA274" s="734">
        <v>0</v>
      </c>
      <c r="AB274" s="734">
        <v>0</v>
      </c>
      <c r="AC274" s="149">
        <v>22.6</v>
      </c>
      <c r="AD274" s="149" t="s">
        <v>24</v>
      </c>
      <c r="AE274" s="148">
        <v>1</v>
      </c>
      <c r="AF274" s="149">
        <v>14.285714285714285</v>
      </c>
      <c r="AG274" s="148">
        <v>0</v>
      </c>
      <c r="AH274" s="149">
        <v>0</v>
      </c>
      <c r="AI274" s="148">
        <v>0</v>
      </c>
      <c r="AJ274" s="501">
        <v>0</v>
      </c>
      <c r="AY274" s="748"/>
      <c r="AZ274" s="749">
        <f t="shared" si="365"/>
        <v>17</v>
      </c>
    </row>
    <row r="275" spans="1:52" x14ac:dyDescent="0.2">
      <c r="A275" s="352" t="s">
        <v>95</v>
      </c>
      <c r="B275" s="500">
        <v>7</v>
      </c>
      <c r="C275" s="148">
        <v>0</v>
      </c>
      <c r="D275" s="148">
        <v>7</v>
      </c>
      <c r="E275" s="148">
        <v>0</v>
      </c>
      <c r="F275" s="148">
        <v>0</v>
      </c>
      <c r="G275" s="148">
        <v>0</v>
      </c>
      <c r="H275" s="148">
        <v>0</v>
      </c>
      <c r="I275" s="148">
        <v>0</v>
      </c>
      <c r="J275" s="148">
        <v>0</v>
      </c>
      <c r="K275" s="148">
        <v>0</v>
      </c>
      <c r="L275" s="148">
        <v>0</v>
      </c>
      <c r="M275" s="512"/>
      <c r="N275" s="528" t="s">
        <v>95</v>
      </c>
      <c r="O275" s="733">
        <v>0</v>
      </c>
      <c r="P275" s="734">
        <v>0</v>
      </c>
      <c r="Q275" s="734">
        <v>3</v>
      </c>
      <c r="R275" s="734">
        <v>0</v>
      </c>
      <c r="S275" s="734">
        <v>4</v>
      </c>
      <c r="T275" s="734">
        <v>0</v>
      </c>
      <c r="U275" s="734">
        <v>0</v>
      </c>
      <c r="V275" s="734">
        <v>0</v>
      </c>
      <c r="W275" s="734">
        <v>0</v>
      </c>
      <c r="X275" s="734">
        <v>0</v>
      </c>
      <c r="Y275" s="734">
        <v>0</v>
      </c>
      <c r="Z275" s="734">
        <v>0</v>
      </c>
      <c r="AA275" s="734">
        <v>0</v>
      </c>
      <c r="AB275" s="734">
        <v>0</v>
      </c>
      <c r="AC275" s="149">
        <v>23.3</v>
      </c>
      <c r="AD275" s="149" t="s">
        <v>24</v>
      </c>
      <c r="AE275" s="148">
        <v>0</v>
      </c>
      <c r="AF275" s="149">
        <v>0</v>
      </c>
      <c r="AG275" s="148">
        <v>0</v>
      </c>
      <c r="AH275" s="149">
        <v>0</v>
      </c>
      <c r="AI275" s="148">
        <v>0</v>
      </c>
      <c r="AJ275" s="501">
        <v>0</v>
      </c>
      <c r="AY275" s="748"/>
      <c r="AZ275" s="749">
        <f t="shared" si="365"/>
        <v>25</v>
      </c>
    </row>
    <row r="276" spans="1:52" x14ac:dyDescent="0.2">
      <c r="A276" s="352" t="s">
        <v>96</v>
      </c>
      <c r="B276" s="500">
        <v>10</v>
      </c>
      <c r="C276" s="148">
        <v>0</v>
      </c>
      <c r="D276" s="148">
        <v>8</v>
      </c>
      <c r="E276" s="148">
        <v>0</v>
      </c>
      <c r="F276" s="148">
        <v>2</v>
      </c>
      <c r="G276" s="148">
        <v>0</v>
      </c>
      <c r="H276" s="148">
        <v>0</v>
      </c>
      <c r="I276" s="148">
        <v>0</v>
      </c>
      <c r="J276" s="148">
        <v>0</v>
      </c>
      <c r="K276" s="148">
        <v>0</v>
      </c>
      <c r="L276" s="148">
        <v>0</v>
      </c>
      <c r="M276" s="512"/>
      <c r="N276" s="528" t="s">
        <v>96</v>
      </c>
      <c r="O276" s="733">
        <v>0</v>
      </c>
      <c r="P276" s="734">
        <v>0</v>
      </c>
      <c r="Q276" s="734">
        <v>2</v>
      </c>
      <c r="R276" s="734">
        <v>4</v>
      </c>
      <c r="S276" s="734">
        <v>3</v>
      </c>
      <c r="T276" s="734">
        <v>1</v>
      </c>
      <c r="U276" s="734">
        <v>0</v>
      </c>
      <c r="V276" s="734">
        <v>0</v>
      </c>
      <c r="W276" s="734">
        <v>0</v>
      </c>
      <c r="X276" s="734">
        <v>0</v>
      </c>
      <c r="Y276" s="734">
        <v>0</v>
      </c>
      <c r="Z276" s="734">
        <v>0</v>
      </c>
      <c r="AA276" s="734">
        <v>0</v>
      </c>
      <c r="AB276" s="734">
        <v>0</v>
      </c>
      <c r="AC276" s="149">
        <v>23.3</v>
      </c>
      <c r="AD276" s="149" t="s">
        <v>24</v>
      </c>
      <c r="AE276" s="148">
        <v>1</v>
      </c>
      <c r="AF276" s="149">
        <v>10</v>
      </c>
      <c r="AG276" s="148">
        <v>0</v>
      </c>
      <c r="AH276" s="149">
        <v>0</v>
      </c>
      <c r="AI276" s="148">
        <v>0</v>
      </c>
      <c r="AJ276" s="501">
        <v>0</v>
      </c>
      <c r="AY276" s="748"/>
      <c r="AZ276" s="749">
        <f t="shared" si="365"/>
        <v>25</v>
      </c>
    </row>
    <row r="277" spans="1:52" x14ac:dyDescent="0.2">
      <c r="A277" s="352" t="s">
        <v>58</v>
      </c>
      <c r="B277" s="500">
        <v>8</v>
      </c>
      <c r="C277" s="148">
        <v>2</v>
      </c>
      <c r="D277" s="148">
        <v>6</v>
      </c>
      <c r="E277" s="148">
        <v>0</v>
      </c>
      <c r="F277" s="148">
        <v>0</v>
      </c>
      <c r="G277" s="148">
        <v>0</v>
      </c>
      <c r="H277" s="148">
        <v>0</v>
      </c>
      <c r="I277" s="148">
        <v>0</v>
      </c>
      <c r="J277" s="148">
        <v>0</v>
      </c>
      <c r="K277" s="148">
        <v>0</v>
      </c>
      <c r="L277" s="148">
        <v>0</v>
      </c>
      <c r="M277" s="512"/>
      <c r="N277" s="528" t="s">
        <v>58</v>
      </c>
      <c r="O277" s="733">
        <v>1</v>
      </c>
      <c r="P277" s="734">
        <v>1</v>
      </c>
      <c r="Q277" s="734">
        <v>0</v>
      </c>
      <c r="R277" s="734">
        <v>3</v>
      </c>
      <c r="S277" s="734">
        <v>3</v>
      </c>
      <c r="T277" s="734">
        <v>0</v>
      </c>
      <c r="U277" s="734">
        <v>0</v>
      </c>
      <c r="V277" s="734">
        <v>0</v>
      </c>
      <c r="W277" s="734">
        <v>0</v>
      </c>
      <c r="X277" s="734">
        <v>0</v>
      </c>
      <c r="Y277" s="734">
        <v>0</v>
      </c>
      <c r="Z277" s="734">
        <v>0</v>
      </c>
      <c r="AA277" s="734">
        <v>0</v>
      </c>
      <c r="AB277" s="734">
        <v>0</v>
      </c>
      <c r="AC277" s="149">
        <v>21.3</v>
      </c>
      <c r="AD277" s="149" t="s">
        <v>24</v>
      </c>
      <c r="AE277" s="148">
        <v>0</v>
      </c>
      <c r="AF277" s="149">
        <v>0</v>
      </c>
      <c r="AG277" s="148">
        <v>0</v>
      </c>
      <c r="AH277" s="149">
        <v>0</v>
      </c>
      <c r="AI277" s="148">
        <v>0</v>
      </c>
      <c r="AJ277" s="501">
        <v>0</v>
      </c>
      <c r="AY277" s="748"/>
      <c r="AZ277" s="749">
        <f t="shared" si="365"/>
        <v>34</v>
      </c>
    </row>
    <row r="278" spans="1:52" x14ac:dyDescent="0.2">
      <c r="A278" s="352" t="s">
        <v>97</v>
      </c>
      <c r="B278" s="500">
        <v>16</v>
      </c>
      <c r="C278" s="148">
        <v>0</v>
      </c>
      <c r="D278" s="148">
        <v>16</v>
      </c>
      <c r="E278" s="148">
        <v>0</v>
      </c>
      <c r="F278" s="148">
        <v>0</v>
      </c>
      <c r="G278" s="148">
        <v>0</v>
      </c>
      <c r="H278" s="148">
        <v>0</v>
      </c>
      <c r="I278" s="148">
        <v>0</v>
      </c>
      <c r="J278" s="148">
        <v>0</v>
      </c>
      <c r="K278" s="148">
        <v>0</v>
      </c>
      <c r="L278" s="148">
        <v>0</v>
      </c>
      <c r="M278" s="512"/>
      <c r="N278" s="528" t="s">
        <v>97</v>
      </c>
      <c r="O278" s="733">
        <v>0</v>
      </c>
      <c r="P278" s="734">
        <v>2</v>
      </c>
      <c r="Q278" s="734">
        <v>5</v>
      </c>
      <c r="R278" s="734">
        <v>6</v>
      </c>
      <c r="S278" s="734">
        <v>2</v>
      </c>
      <c r="T278" s="734">
        <v>1</v>
      </c>
      <c r="U278" s="734">
        <v>0</v>
      </c>
      <c r="V278" s="734">
        <v>0</v>
      </c>
      <c r="W278" s="734">
        <v>0</v>
      </c>
      <c r="X278" s="734">
        <v>0</v>
      </c>
      <c r="Y278" s="734">
        <v>0</v>
      </c>
      <c r="Z278" s="734">
        <v>0</v>
      </c>
      <c r="AA278" s="734">
        <v>0</v>
      </c>
      <c r="AB278" s="734">
        <v>0</v>
      </c>
      <c r="AC278" s="149">
        <v>20.9</v>
      </c>
      <c r="AD278" s="149">
        <v>25.5</v>
      </c>
      <c r="AE278" s="148">
        <v>1</v>
      </c>
      <c r="AF278" s="149">
        <v>6.25</v>
      </c>
      <c r="AG278" s="148">
        <v>0</v>
      </c>
      <c r="AH278" s="149">
        <v>0</v>
      </c>
      <c r="AI278" s="148">
        <v>0</v>
      </c>
      <c r="AJ278" s="501">
        <v>0</v>
      </c>
      <c r="AY278" s="748"/>
      <c r="AZ278" s="749">
        <f t="shared" si="365"/>
        <v>37</v>
      </c>
    </row>
    <row r="279" spans="1:52" x14ac:dyDescent="0.2">
      <c r="A279" s="352" t="s">
        <v>98</v>
      </c>
      <c r="B279" s="500">
        <v>8</v>
      </c>
      <c r="C279" s="148">
        <v>0</v>
      </c>
      <c r="D279" s="148">
        <v>8</v>
      </c>
      <c r="E279" s="148">
        <v>0</v>
      </c>
      <c r="F279" s="148">
        <v>0</v>
      </c>
      <c r="G279" s="148">
        <v>0</v>
      </c>
      <c r="H279" s="148">
        <v>0</v>
      </c>
      <c r="I279" s="148">
        <v>0</v>
      </c>
      <c r="J279" s="148">
        <v>0</v>
      </c>
      <c r="K279" s="148">
        <v>0</v>
      </c>
      <c r="L279" s="148">
        <v>0</v>
      </c>
      <c r="M279" s="512"/>
      <c r="N279" s="528" t="s">
        <v>98</v>
      </c>
      <c r="O279" s="733">
        <v>0</v>
      </c>
      <c r="P279" s="734">
        <v>2</v>
      </c>
      <c r="Q279" s="734">
        <v>1</v>
      </c>
      <c r="R279" s="734">
        <v>2</v>
      </c>
      <c r="S279" s="734">
        <v>2</v>
      </c>
      <c r="T279" s="734">
        <v>1</v>
      </c>
      <c r="U279" s="734">
        <v>0</v>
      </c>
      <c r="V279" s="734">
        <v>0</v>
      </c>
      <c r="W279" s="734">
        <v>0</v>
      </c>
      <c r="X279" s="734">
        <v>0</v>
      </c>
      <c r="Y279" s="734">
        <v>0</v>
      </c>
      <c r="Z279" s="734">
        <v>0</v>
      </c>
      <c r="AA279" s="734">
        <v>0</v>
      </c>
      <c r="AB279" s="734">
        <v>0</v>
      </c>
      <c r="AC279" s="149">
        <v>21.8</v>
      </c>
      <c r="AD279" s="149" t="s">
        <v>24</v>
      </c>
      <c r="AE279" s="148">
        <v>1</v>
      </c>
      <c r="AF279" s="149">
        <v>12.5</v>
      </c>
      <c r="AG279" s="148">
        <v>0</v>
      </c>
      <c r="AH279" s="149">
        <v>0</v>
      </c>
      <c r="AI279" s="148">
        <v>0</v>
      </c>
      <c r="AJ279" s="501">
        <v>0</v>
      </c>
      <c r="AY279" s="748"/>
      <c r="AZ279" s="749">
        <f t="shared" si="365"/>
        <v>20</v>
      </c>
    </row>
    <row r="280" spans="1:52" x14ac:dyDescent="0.2">
      <c r="A280" s="352" t="s">
        <v>99</v>
      </c>
      <c r="B280" s="500">
        <v>6</v>
      </c>
      <c r="C280" s="148">
        <v>0</v>
      </c>
      <c r="D280" s="148">
        <v>5</v>
      </c>
      <c r="E280" s="148">
        <v>0</v>
      </c>
      <c r="F280" s="148">
        <v>1</v>
      </c>
      <c r="G280" s="148">
        <v>0</v>
      </c>
      <c r="H280" s="148">
        <v>0</v>
      </c>
      <c r="I280" s="148">
        <v>0</v>
      </c>
      <c r="J280" s="148">
        <v>0</v>
      </c>
      <c r="K280" s="148">
        <v>0</v>
      </c>
      <c r="L280" s="148">
        <v>0</v>
      </c>
      <c r="M280" s="512"/>
      <c r="N280" s="528" t="s">
        <v>99</v>
      </c>
      <c r="O280" s="733">
        <v>0</v>
      </c>
      <c r="P280" s="734">
        <v>0</v>
      </c>
      <c r="Q280" s="734">
        <v>3</v>
      </c>
      <c r="R280" s="734">
        <v>2</v>
      </c>
      <c r="S280" s="734">
        <v>0</v>
      </c>
      <c r="T280" s="734">
        <v>1</v>
      </c>
      <c r="U280" s="734">
        <v>0</v>
      </c>
      <c r="V280" s="734">
        <v>0</v>
      </c>
      <c r="W280" s="734">
        <v>0</v>
      </c>
      <c r="X280" s="734">
        <v>0</v>
      </c>
      <c r="Y280" s="734">
        <v>0</v>
      </c>
      <c r="Z280" s="734">
        <v>0</v>
      </c>
      <c r="AA280" s="734">
        <v>0</v>
      </c>
      <c r="AB280" s="734">
        <v>0</v>
      </c>
      <c r="AC280" s="149">
        <v>22.2</v>
      </c>
      <c r="AD280" s="149" t="s">
        <v>24</v>
      </c>
      <c r="AE280" s="148">
        <v>1</v>
      </c>
      <c r="AF280" s="149">
        <v>16.666666666666664</v>
      </c>
      <c r="AG280" s="148">
        <v>0</v>
      </c>
      <c r="AH280" s="149">
        <v>0</v>
      </c>
      <c r="AI280" s="148">
        <v>0</v>
      </c>
      <c r="AJ280" s="501">
        <v>0</v>
      </c>
      <c r="AY280" s="748"/>
      <c r="AZ280" s="749">
        <f t="shared" si="365"/>
        <v>21</v>
      </c>
    </row>
    <row r="281" spans="1:52" x14ac:dyDescent="0.2">
      <c r="A281" s="352" t="s">
        <v>60</v>
      </c>
      <c r="B281" s="500">
        <v>4</v>
      </c>
      <c r="C281" s="148">
        <v>1</v>
      </c>
      <c r="D281" s="148">
        <v>3</v>
      </c>
      <c r="E281" s="148">
        <v>0</v>
      </c>
      <c r="F281" s="148">
        <v>0</v>
      </c>
      <c r="G281" s="148">
        <v>0</v>
      </c>
      <c r="H281" s="148">
        <v>0</v>
      </c>
      <c r="I281" s="148">
        <v>0</v>
      </c>
      <c r="J281" s="148">
        <v>0</v>
      </c>
      <c r="K281" s="148">
        <v>0</v>
      </c>
      <c r="L281" s="148">
        <v>0</v>
      </c>
      <c r="M281" s="512"/>
      <c r="N281" s="528" t="s">
        <v>60</v>
      </c>
      <c r="O281" s="733">
        <v>0</v>
      </c>
      <c r="P281" s="734">
        <v>0</v>
      </c>
      <c r="Q281" s="734">
        <v>1</v>
      </c>
      <c r="R281" s="734">
        <v>1</v>
      </c>
      <c r="S281" s="734">
        <v>1</v>
      </c>
      <c r="T281" s="734">
        <v>0</v>
      </c>
      <c r="U281" s="734">
        <v>1</v>
      </c>
      <c r="V281" s="734">
        <v>0</v>
      </c>
      <c r="W281" s="734">
        <v>0</v>
      </c>
      <c r="X281" s="734">
        <v>0</v>
      </c>
      <c r="Y281" s="734">
        <v>0</v>
      </c>
      <c r="Z281" s="734">
        <v>0</v>
      </c>
      <c r="AA281" s="734">
        <v>0</v>
      </c>
      <c r="AB281" s="734">
        <v>0</v>
      </c>
      <c r="AC281" s="149">
        <v>27.1</v>
      </c>
      <c r="AD281" s="149" t="s">
        <v>24</v>
      </c>
      <c r="AE281" s="148">
        <v>1</v>
      </c>
      <c r="AF281" s="149">
        <v>25</v>
      </c>
      <c r="AG281" s="148">
        <v>1</v>
      </c>
      <c r="AH281" s="149">
        <v>25</v>
      </c>
      <c r="AI281" s="148">
        <v>0</v>
      </c>
      <c r="AJ281" s="501">
        <v>0</v>
      </c>
      <c r="AY281" s="748"/>
      <c r="AZ281" s="749">
        <f t="shared" si="365"/>
        <v>20</v>
      </c>
    </row>
    <row r="282" spans="1:52" x14ac:dyDescent="0.2">
      <c r="A282" s="352" t="s">
        <v>100</v>
      </c>
      <c r="B282" s="500">
        <v>6</v>
      </c>
      <c r="C282" s="148">
        <v>0</v>
      </c>
      <c r="D282" s="148">
        <v>6</v>
      </c>
      <c r="E282" s="148">
        <v>0</v>
      </c>
      <c r="F282" s="148">
        <v>0</v>
      </c>
      <c r="G282" s="148">
        <v>0</v>
      </c>
      <c r="H282" s="148">
        <v>0</v>
      </c>
      <c r="I282" s="148">
        <v>0</v>
      </c>
      <c r="J282" s="148">
        <v>0</v>
      </c>
      <c r="K282" s="148">
        <v>0</v>
      </c>
      <c r="L282" s="148">
        <v>0</v>
      </c>
      <c r="M282" s="512"/>
      <c r="N282" s="528" t="s">
        <v>100</v>
      </c>
      <c r="O282" s="733">
        <v>0</v>
      </c>
      <c r="P282" s="734">
        <v>0</v>
      </c>
      <c r="Q282" s="734">
        <v>1</v>
      </c>
      <c r="R282" s="734">
        <v>4</v>
      </c>
      <c r="S282" s="734">
        <v>1</v>
      </c>
      <c r="T282" s="734">
        <v>0</v>
      </c>
      <c r="U282" s="734">
        <v>0</v>
      </c>
      <c r="V282" s="734">
        <v>0</v>
      </c>
      <c r="W282" s="734">
        <v>0</v>
      </c>
      <c r="X282" s="734">
        <v>0</v>
      </c>
      <c r="Y282" s="734">
        <v>0</v>
      </c>
      <c r="Z282" s="734">
        <v>0</v>
      </c>
      <c r="AA282" s="734">
        <v>0</v>
      </c>
      <c r="AB282" s="734">
        <v>0</v>
      </c>
      <c r="AC282" s="149">
        <v>21.8</v>
      </c>
      <c r="AD282" s="149" t="s">
        <v>24</v>
      </c>
      <c r="AE282" s="148">
        <v>0</v>
      </c>
      <c r="AF282" s="149">
        <v>0</v>
      </c>
      <c r="AG282" s="148">
        <v>0</v>
      </c>
      <c r="AH282" s="149">
        <v>0</v>
      </c>
      <c r="AI282" s="148">
        <v>0</v>
      </c>
      <c r="AJ282" s="501">
        <v>0</v>
      </c>
      <c r="AY282" s="748"/>
      <c r="AZ282" s="749">
        <f t="shared" si="365"/>
        <v>11</v>
      </c>
    </row>
    <row r="283" spans="1:52" x14ac:dyDescent="0.2">
      <c r="A283" s="352" t="s">
        <v>101</v>
      </c>
      <c r="B283" s="500">
        <v>6</v>
      </c>
      <c r="C283" s="148">
        <v>0</v>
      </c>
      <c r="D283" s="148">
        <v>6</v>
      </c>
      <c r="E283" s="148">
        <v>0</v>
      </c>
      <c r="F283" s="148">
        <v>0</v>
      </c>
      <c r="G283" s="148">
        <v>0</v>
      </c>
      <c r="H283" s="148">
        <v>0</v>
      </c>
      <c r="I283" s="148">
        <v>0</v>
      </c>
      <c r="J283" s="148">
        <v>0</v>
      </c>
      <c r="K283" s="148">
        <v>0</v>
      </c>
      <c r="L283" s="148">
        <v>0</v>
      </c>
      <c r="M283" s="512"/>
      <c r="N283" s="528" t="s">
        <v>101</v>
      </c>
      <c r="O283" s="733">
        <v>0</v>
      </c>
      <c r="P283" s="734">
        <v>0</v>
      </c>
      <c r="Q283" s="734">
        <v>1</v>
      </c>
      <c r="R283" s="734">
        <v>4</v>
      </c>
      <c r="S283" s="734">
        <v>1</v>
      </c>
      <c r="T283" s="734">
        <v>0</v>
      </c>
      <c r="U283" s="734">
        <v>0</v>
      </c>
      <c r="V283" s="734">
        <v>0</v>
      </c>
      <c r="W283" s="734">
        <v>0</v>
      </c>
      <c r="X283" s="734">
        <v>0</v>
      </c>
      <c r="Y283" s="734">
        <v>0</v>
      </c>
      <c r="Z283" s="734">
        <v>0</v>
      </c>
      <c r="AA283" s="734">
        <v>0</v>
      </c>
      <c r="AB283" s="734">
        <v>0</v>
      </c>
      <c r="AC283" s="149">
        <v>23</v>
      </c>
      <c r="AD283" s="149" t="s">
        <v>24</v>
      </c>
      <c r="AE283" s="148">
        <v>0</v>
      </c>
      <c r="AF283" s="149">
        <v>0</v>
      </c>
      <c r="AG283" s="148">
        <v>0</v>
      </c>
      <c r="AH283" s="149">
        <v>0</v>
      </c>
      <c r="AI283" s="148">
        <v>0</v>
      </c>
      <c r="AJ283" s="501">
        <v>0</v>
      </c>
      <c r="AY283" s="748"/>
      <c r="AZ283" s="749">
        <f t="shared" si="365"/>
        <v>12</v>
      </c>
    </row>
    <row r="284" spans="1:52" x14ac:dyDescent="0.2">
      <c r="A284" s="352" t="s">
        <v>102</v>
      </c>
      <c r="B284" s="500">
        <v>4</v>
      </c>
      <c r="C284" s="148">
        <v>1</v>
      </c>
      <c r="D284" s="148">
        <v>3</v>
      </c>
      <c r="E284" s="148">
        <v>0</v>
      </c>
      <c r="F284" s="148">
        <v>0</v>
      </c>
      <c r="G284" s="148">
        <v>0</v>
      </c>
      <c r="H284" s="148">
        <v>0</v>
      </c>
      <c r="I284" s="148">
        <v>0</v>
      </c>
      <c r="J284" s="148">
        <v>0</v>
      </c>
      <c r="K284" s="148">
        <v>0</v>
      </c>
      <c r="L284" s="148">
        <v>0</v>
      </c>
      <c r="M284" s="512"/>
      <c r="N284" s="528" t="s">
        <v>102</v>
      </c>
      <c r="O284" s="733">
        <v>1</v>
      </c>
      <c r="P284" s="734">
        <v>0</v>
      </c>
      <c r="Q284" s="734">
        <v>0</v>
      </c>
      <c r="R284" s="734">
        <v>1</v>
      </c>
      <c r="S284" s="734">
        <v>1</v>
      </c>
      <c r="T284" s="734">
        <v>1</v>
      </c>
      <c r="U284" s="734">
        <v>0</v>
      </c>
      <c r="V284" s="734">
        <v>0</v>
      </c>
      <c r="W284" s="734">
        <v>0</v>
      </c>
      <c r="X284" s="734">
        <v>0</v>
      </c>
      <c r="Y284" s="734">
        <v>0</v>
      </c>
      <c r="Z284" s="734">
        <v>0</v>
      </c>
      <c r="AA284" s="734">
        <v>0</v>
      </c>
      <c r="AB284" s="734">
        <v>0</v>
      </c>
      <c r="AC284" s="149">
        <v>23.4</v>
      </c>
      <c r="AD284" s="149" t="s">
        <v>24</v>
      </c>
      <c r="AE284" s="148">
        <v>1</v>
      </c>
      <c r="AF284" s="149">
        <v>25</v>
      </c>
      <c r="AG284" s="148">
        <v>0</v>
      </c>
      <c r="AH284" s="149">
        <v>0</v>
      </c>
      <c r="AI284" s="148">
        <v>0</v>
      </c>
      <c r="AJ284" s="501">
        <v>0</v>
      </c>
      <c r="AY284" s="748"/>
      <c r="AZ284" s="749">
        <f t="shared" si="365"/>
        <v>5</v>
      </c>
    </row>
    <row r="285" spans="1:52" x14ac:dyDescent="0.2">
      <c r="A285" s="352" t="s">
        <v>62</v>
      </c>
      <c r="B285" s="500">
        <v>7</v>
      </c>
      <c r="C285" s="148">
        <v>0</v>
      </c>
      <c r="D285" s="148">
        <v>7</v>
      </c>
      <c r="E285" s="148">
        <v>0</v>
      </c>
      <c r="F285" s="148">
        <v>0</v>
      </c>
      <c r="G285" s="148">
        <v>0</v>
      </c>
      <c r="H285" s="148">
        <v>0</v>
      </c>
      <c r="I285" s="148">
        <v>0</v>
      </c>
      <c r="J285" s="148">
        <v>0</v>
      </c>
      <c r="K285" s="148">
        <v>0</v>
      </c>
      <c r="L285" s="148">
        <v>0</v>
      </c>
      <c r="M285" s="512"/>
      <c r="N285" s="528" t="s">
        <v>62</v>
      </c>
      <c r="O285" s="733">
        <v>0</v>
      </c>
      <c r="P285" s="734">
        <v>0</v>
      </c>
      <c r="Q285" s="734">
        <v>1</v>
      </c>
      <c r="R285" s="734">
        <v>4</v>
      </c>
      <c r="S285" s="734">
        <v>2</v>
      </c>
      <c r="T285" s="734">
        <v>0</v>
      </c>
      <c r="U285" s="734">
        <v>0</v>
      </c>
      <c r="V285" s="734">
        <v>0</v>
      </c>
      <c r="W285" s="734">
        <v>0</v>
      </c>
      <c r="X285" s="734">
        <v>0</v>
      </c>
      <c r="Y285" s="734">
        <v>0</v>
      </c>
      <c r="Z285" s="734">
        <v>0</v>
      </c>
      <c r="AA285" s="734">
        <v>0</v>
      </c>
      <c r="AB285" s="734">
        <v>0</v>
      </c>
      <c r="AC285" s="149">
        <v>24</v>
      </c>
      <c r="AD285" s="149" t="s">
        <v>24</v>
      </c>
      <c r="AE285" s="148">
        <v>0</v>
      </c>
      <c r="AF285" s="149">
        <v>0</v>
      </c>
      <c r="AG285" s="148">
        <v>0</v>
      </c>
      <c r="AH285" s="149">
        <v>0</v>
      </c>
      <c r="AI285" s="148">
        <v>0</v>
      </c>
      <c r="AJ285" s="501">
        <v>0</v>
      </c>
      <c r="AY285" s="748"/>
      <c r="AZ285" s="749">
        <f t="shared" si="365"/>
        <v>4</v>
      </c>
    </row>
    <row r="286" spans="1:52" x14ac:dyDescent="0.2">
      <c r="A286" s="352" t="s">
        <v>103</v>
      </c>
      <c r="B286" s="500">
        <v>5</v>
      </c>
      <c r="C286" s="148">
        <v>0</v>
      </c>
      <c r="D286" s="148">
        <v>4</v>
      </c>
      <c r="E286" s="148">
        <v>0</v>
      </c>
      <c r="F286" s="148">
        <v>1</v>
      </c>
      <c r="G286" s="148">
        <v>0</v>
      </c>
      <c r="H286" s="148">
        <v>0</v>
      </c>
      <c r="I286" s="148">
        <v>0</v>
      </c>
      <c r="J286" s="148">
        <v>0</v>
      </c>
      <c r="K286" s="148">
        <v>0</v>
      </c>
      <c r="L286" s="148">
        <v>0</v>
      </c>
      <c r="M286" s="512"/>
      <c r="N286" s="528" t="s">
        <v>103</v>
      </c>
      <c r="O286" s="733">
        <v>0</v>
      </c>
      <c r="P286" s="734">
        <v>0</v>
      </c>
      <c r="Q286" s="734">
        <v>1</v>
      </c>
      <c r="R286" s="734">
        <v>1</v>
      </c>
      <c r="S286" s="734">
        <v>3</v>
      </c>
      <c r="T286" s="734">
        <v>0</v>
      </c>
      <c r="U286" s="734">
        <v>0</v>
      </c>
      <c r="V286" s="734">
        <v>0</v>
      </c>
      <c r="W286" s="734">
        <v>0</v>
      </c>
      <c r="X286" s="734">
        <v>0</v>
      </c>
      <c r="Y286" s="734">
        <v>0</v>
      </c>
      <c r="Z286" s="734">
        <v>0</v>
      </c>
      <c r="AA286" s="734">
        <v>0</v>
      </c>
      <c r="AB286" s="734">
        <v>0</v>
      </c>
      <c r="AC286" s="149">
        <v>23.1</v>
      </c>
      <c r="AD286" s="149" t="s">
        <v>24</v>
      </c>
      <c r="AE286" s="148">
        <v>0</v>
      </c>
      <c r="AF286" s="149">
        <v>0</v>
      </c>
      <c r="AG286" s="148">
        <v>0</v>
      </c>
      <c r="AH286" s="149">
        <v>0</v>
      </c>
      <c r="AI286" s="148">
        <v>0</v>
      </c>
      <c r="AJ286" s="501">
        <v>0</v>
      </c>
      <c r="AY286" s="748"/>
      <c r="AZ286" s="749">
        <f t="shared" si="365"/>
        <v>2</v>
      </c>
    </row>
    <row r="287" spans="1:52" x14ac:dyDescent="0.2">
      <c r="A287" s="352" t="s">
        <v>104</v>
      </c>
      <c r="B287" s="500">
        <v>4</v>
      </c>
      <c r="C287" s="148">
        <v>0</v>
      </c>
      <c r="D287" s="148">
        <v>3</v>
      </c>
      <c r="E287" s="148">
        <v>0</v>
      </c>
      <c r="F287" s="148">
        <v>1</v>
      </c>
      <c r="G287" s="148">
        <v>0</v>
      </c>
      <c r="H287" s="148">
        <v>0</v>
      </c>
      <c r="I287" s="148">
        <v>0</v>
      </c>
      <c r="J287" s="148">
        <v>0</v>
      </c>
      <c r="K287" s="148">
        <v>0</v>
      </c>
      <c r="L287" s="148">
        <v>0</v>
      </c>
      <c r="M287" s="512"/>
      <c r="N287" s="528" t="s">
        <v>104</v>
      </c>
      <c r="O287" s="733">
        <v>0</v>
      </c>
      <c r="P287" s="734">
        <v>1</v>
      </c>
      <c r="Q287" s="734">
        <v>0</v>
      </c>
      <c r="R287" s="734">
        <v>2</v>
      </c>
      <c r="S287" s="734">
        <v>1</v>
      </c>
      <c r="T287" s="734">
        <v>0</v>
      </c>
      <c r="U287" s="734">
        <v>0</v>
      </c>
      <c r="V287" s="734">
        <v>0</v>
      </c>
      <c r="W287" s="734">
        <v>0</v>
      </c>
      <c r="X287" s="734">
        <v>0</v>
      </c>
      <c r="Y287" s="734">
        <v>0</v>
      </c>
      <c r="Z287" s="734">
        <v>0</v>
      </c>
      <c r="AA287" s="734">
        <v>0</v>
      </c>
      <c r="AB287" s="734">
        <v>0</v>
      </c>
      <c r="AC287" s="149">
        <v>21.4</v>
      </c>
      <c r="AD287" s="149" t="s">
        <v>24</v>
      </c>
      <c r="AE287" s="148">
        <v>0</v>
      </c>
      <c r="AF287" s="149">
        <v>0</v>
      </c>
      <c r="AG287" s="148">
        <v>0</v>
      </c>
      <c r="AH287" s="149">
        <v>0</v>
      </c>
      <c r="AI287" s="148">
        <v>0</v>
      </c>
      <c r="AJ287" s="501">
        <v>0</v>
      </c>
      <c r="AY287" s="748"/>
      <c r="AZ287" s="749">
        <f t="shared" si="365"/>
        <v>2</v>
      </c>
    </row>
    <row r="288" spans="1:52" x14ac:dyDescent="0.2">
      <c r="A288" s="352" t="s">
        <v>105</v>
      </c>
      <c r="B288" s="500">
        <v>4</v>
      </c>
      <c r="C288" s="148">
        <v>0</v>
      </c>
      <c r="D288" s="148">
        <v>3</v>
      </c>
      <c r="E288" s="148">
        <v>0</v>
      </c>
      <c r="F288" s="148">
        <v>1</v>
      </c>
      <c r="G288" s="148">
        <v>0</v>
      </c>
      <c r="H288" s="148">
        <v>0</v>
      </c>
      <c r="I288" s="148">
        <v>0</v>
      </c>
      <c r="J288" s="148">
        <v>0</v>
      </c>
      <c r="K288" s="148">
        <v>0</v>
      </c>
      <c r="L288" s="148">
        <v>0</v>
      </c>
      <c r="M288" s="512"/>
      <c r="N288" s="528" t="s">
        <v>105</v>
      </c>
      <c r="O288" s="733">
        <v>0</v>
      </c>
      <c r="P288" s="734">
        <v>0</v>
      </c>
      <c r="Q288" s="734">
        <v>0</v>
      </c>
      <c r="R288" s="734">
        <v>1</v>
      </c>
      <c r="S288" s="734">
        <v>1</v>
      </c>
      <c r="T288" s="734">
        <v>2</v>
      </c>
      <c r="U288" s="734">
        <v>0</v>
      </c>
      <c r="V288" s="734">
        <v>0</v>
      </c>
      <c r="W288" s="734">
        <v>0</v>
      </c>
      <c r="X288" s="734">
        <v>0</v>
      </c>
      <c r="Y288" s="734">
        <v>0</v>
      </c>
      <c r="Z288" s="734">
        <v>0</v>
      </c>
      <c r="AA288" s="734">
        <v>0</v>
      </c>
      <c r="AB288" s="734">
        <v>0</v>
      </c>
      <c r="AC288" s="149">
        <v>28.6</v>
      </c>
      <c r="AD288" s="149" t="s">
        <v>24</v>
      </c>
      <c r="AE288" s="148">
        <v>2</v>
      </c>
      <c r="AF288" s="149">
        <v>50</v>
      </c>
      <c r="AG288" s="148">
        <v>0</v>
      </c>
      <c r="AH288" s="149">
        <v>0</v>
      </c>
      <c r="AI288" s="148">
        <v>0</v>
      </c>
      <c r="AJ288" s="501">
        <v>0</v>
      </c>
      <c r="AY288" s="748"/>
      <c r="AZ288" s="749">
        <f t="shared" si="365"/>
        <v>0</v>
      </c>
    </row>
    <row r="289" spans="1:52" x14ac:dyDescent="0.2">
      <c r="A289" s="352" t="s">
        <v>64</v>
      </c>
      <c r="B289" s="500">
        <v>8</v>
      </c>
      <c r="C289" s="148">
        <v>0</v>
      </c>
      <c r="D289" s="148">
        <v>8</v>
      </c>
      <c r="E289" s="148">
        <v>0</v>
      </c>
      <c r="F289" s="148">
        <v>0</v>
      </c>
      <c r="G289" s="148">
        <v>0</v>
      </c>
      <c r="H289" s="148">
        <v>0</v>
      </c>
      <c r="I289" s="148">
        <v>0</v>
      </c>
      <c r="J289" s="148">
        <v>0</v>
      </c>
      <c r="K289" s="148">
        <v>0</v>
      </c>
      <c r="L289" s="148">
        <v>0</v>
      </c>
      <c r="M289" s="512"/>
      <c r="N289" s="528" t="s">
        <v>64</v>
      </c>
      <c r="O289" s="733">
        <v>0</v>
      </c>
      <c r="P289" s="734">
        <v>0</v>
      </c>
      <c r="Q289" s="734">
        <v>3</v>
      </c>
      <c r="R289" s="734">
        <v>4</v>
      </c>
      <c r="S289" s="734">
        <v>0</v>
      </c>
      <c r="T289" s="734">
        <v>1</v>
      </c>
      <c r="U289" s="734">
        <v>0</v>
      </c>
      <c r="V289" s="734">
        <v>0</v>
      </c>
      <c r="W289" s="734">
        <v>0</v>
      </c>
      <c r="X289" s="734">
        <v>0</v>
      </c>
      <c r="Y289" s="734">
        <v>0</v>
      </c>
      <c r="Z289" s="734">
        <v>0</v>
      </c>
      <c r="AA289" s="734">
        <v>0</v>
      </c>
      <c r="AB289" s="734">
        <v>0</v>
      </c>
      <c r="AC289" s="149">
        <v>22.4</v>
      </c>
      <c r="AD289" s="149" t="s">
        <v>24</v>
      </c>
      <c r="AE289" s="148">
        <v>1</v>
      </c>
      <c r="AF289" s="149">
        <v>12.5</v>
      </c>
      <c r="AG289" s="148">
        <v>0</v>
      </c>
      <c r="AH289" s="149">
        <v>0</v>
      </c>
      <c r="AI289" s="148">
        <v>0</v>
      </c>
      <c r="AJ289" s="501">
        <v>0</v>
      </c>
      <c r="AY289" s="746">
        <f>BF9</f>
        <v>45978</v>
      </c>
      <c r="AZ289" s="747">
        <f>IF( ISERROR(BF115), 0, BF115)</f>
        <v>1</v>
      </c>
    </row>
    <row r="290" spans="1:52" x14ac:dyDescent="0.2">
      <c r="A290" s="352" t="s">
        <v>106</v>
      </c>
      <c r="B290" s="500">
        <v>5</v>
      </c>
      <c r="C290" s="148">
        <v>0</v>
      </c>
      <c r="D290" s="148">
        <v>3</v>
      </c>
      <c r="E290" s="148">
        <v>0</v>
      </c>
      <c r="F290" s="148">
        <v>2</v>
      </c>
      <c r="G290" s="148">
        <v>0</v>
      </c>
      <c r="H290" s="148">
        <v>0</v>
      </c>
      <c r="I290" s="148">
        <v>0</v>
      </c>
      <c r="J290" s="148">
        <v>0</v>
      </c>
      <c r="K290" s="148">
        <v>0</v>
      </c>
      <c r="L290" s="148">
        <v>0</v>
      </c>
      <c r="M290" s="512"/>
      <c r="N290" s="528" t="s">
        <v>106</v>
      </c>
      <c r="O290" s="733">
        <v>0</v>
      </c>
      <c r="P290" s="734">
        <v>0</v>
      </c>
      <c r="Q290" s="734">
        <v>0</v>
      </c>
      <c r="R290" s="734">
        <v>3</v>
      </c>
      <c r="S290" s="734">
        <v>2</v>
      </c>
      <c r="T290" s="734">
        <v>0</v>
      </c>
      <c r="U290" s="734">
        <v>0</v>
      </c>
      <c r="V290" s="734">
        <v>0</v>
      </c>
      <c r="W290" s="734">
        <v>0</v>
      </c>
      <c r="X290" s="734">
        <v>0</v>
      </c>
      <c r="Y290" s="734">
        <v>0</v>
      </c>
      <c r="Z290" s="734">
        <v>0</v>
      </c>
      <c r="AA290" s="734">
        <v>0</v>
      </c>
      <c r="AB290" s="734">
        <v>0</v>
      </c>
      <c r="AC290" s="149">
        <v>23.5</v>
      </c>
      <c r="AD290" s="149" t="s">
        <v>24</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7</v>
      </c>
      <c r="C291" s="148">
        <v>0</v>
      </c>
      <c r="D291" s="148">
        <v>7</v>
      </c>
      <c r="E291" s="148">
        <v>0</v>
      </c>
      <c r="F291" s="148">
        <v>0</v>
      </c>
      <c r="G291" s="148">
        <v>0</v>
      </c>
      <c r="H291" s="148">
        <v>0</v>
      </c>
      <c r="I291" s="148">
        <v>0</v>
      </c>
      <c r="J291" s="148">
        <v>0</v>
      </c>
      <c r="K291" s="148">
        <v>0</v>
      </c>
      <c r="L291" s="148">
        <v>0</v>
      </c>
      <c r="M291" s="512"/>
      <c r="N291" s="528" t="s">
        <v>107</v>
      </c>
      <c r="O291" s="733">
        <v>0</v>
      </c>
      <c r="P291" s="734">
        <v>0</v>
      </c>
      <c r="Q291" s="734">
        <v>1</v>
      </c>
      <c r="R291" s="734">
        <v>1</v>
      </c>
      <c r="S291" s="734">
        <v>3</v>
      </c>
      <c r="T291" s="734">
        <v>2</v>
      </c>
      <c r="U291" s="734">
        <v>0</v>
      </c>
      <c r="V291" s="734">
        <v>0</v>
      </c>
      <c r="W291" s="734">
        <v>0</v>
      </c>
      <c r="X291" s="734">
        <v>0</v>
      </c>
      <c r="Y291" s="734">
        <v>0</v>
      </c>
      <c r="Z291" s="734">
        <v>0</v>
      </c>
      <c r="AA291" s="734">
        <v>0</v>
      </c>
      <c r="AB291" s="734">
        <v>0</v>
      </c>
      <c r="AC291" s="149">
        <v>26.5</v>
      </c>
      <c r="AD291" s="149" t="s">
        <v>24</v>
      </c>
      <c r="AE291" s="148">
        <v>2</v>
      </c>
      <c r="AF291" s="149">
        <v>28.571428571428569</v>
      </c>
      <c r="AG291" s="148">
        <v>0</v>
      </c>
      <c r="AH291" s="149">
        <v>0</v>
      </c>
      <c r="AI291" s="148">
        <v>0</v>
      </c>
      <c r="AJ291" s="501">
        <v>0</v>
      </c>
      <c r="AY291" s="748"/>
      <c r="AZ291" s="749">
        <f t="shared" si="366"/>
        <v>1</v>
      </c>
    </row>
    <row r="292" spans="1:52" x14ac:dyDescent="0.2">
      <c r="A292" s="352" t="s">
        <v>108</v>
      </c>
      <c r="B292" s="500">
        <v>7</v>
      </c>
      <c r="C292" s="148">
        <v>0</v>
      </c>
      <c r="D292" s="148">
        <v>6</v>
      </c>
      <c r="E292" s="148">
        <v>0</v>
      </c>
      <c r="F292" s="148">
        <v>1</v>
      </c>
      <c r="G292" s="148">
        <v>0</v>
      </c>
      <c r="H292" s="148">
        <v>0</v>
      </c>
      <c r="I292" s="148">
        <v>0</v>
      </c>
      <c r="J292" s="148">
        <v>0</v>
      </c>
      <c r="K292" s="148">
        <v>0</v>
      </c>
      <c r="L292" s="148">
        <v>0</v>
      </c>
      <c r="M292" s="512"/>
      <c r="N292" s="528" t="s">
        <v>108</v>
      </c>
      <c r="O292" s="733">
        <v>0</v>
      </c>
      <c r="P292" s="734">
        <v>0</v>
      </c>
      <c r="Q292" s="734">
        <v>1</v>
      </c>
      <c r="R292" s="734">
        <v>4</v>
      </c>
      <c r="S292" s="734">
        <v>2</v>
      </c>
      <c r="T292" s="734">
        <v>0</v>
      </c>
      <c r="U292" s="734">
        <v>0</v>
      </c>
      <c r="V292" s="734">
        <v>0</v>
      </c>
      <c r="W292" s="734">
        <v>0</v>
      </c>
      <c r="X292" s="734">
        <v>0</v>
      </c>
      <c r="Y292" s="734">
        <v>0</v>
      </c>
      <c r="Z292" s="734">
        <v>0</v>
      </c>
      <c r="AA292" s="734">
        <v>0</v>
      </c>
      <c r="AB292" s="734">
        <v>0</v>
      </c>
      <c r="AC292" s="149">
        <v>21.9</v>
      </c>
      <c r="AD292" s="149" t="s">
        <v>24</v>
      </c>
      <c r="AE292" s="148">
        <v>0</v>
      </c>
      <c r="AF292" s="149">
        <v>0</v>
      </c>
      <c r="AG292" s="148">
        <v>0</v>
      </c>
      <c r="AH292" s="149">
        <v>0</v>
      </c>
      <c r="AI292" s="148">
        <v>0</v>
      </c>
      <c r="AJ292" s="501">
        <v>0</v>
      </c>
      <c r="AY292" s="748"/>
      <c r="AZ292" s="749">
        <f t="shared" si="366"/>
        <v>0</v>
      </c>
    </row>
    <row r="293" spans="1:52" x14ac:dyDescent="0.2">
      <c r="A293" s="352" t="s">
        <v>65</v>
      </c>
      <c r="B293" s="504">
        <v>9</v>
      </c>
      <c r="C293" s="150">
        <v>0</v>
      </c>
      <c r="D293" s="150">
        <v>9</v>
      </c>
      <c r="E293" s="150">
        <v>0</v>
      </c>
      <c r="F293" s="150">
        <v>0</v>
      </c>
      <c r="G293" s="150">
        <v>0</v>
      </c>
      <c r="H293" s="150">
        <v>0</v>
      </c>
      <c r="I293" s="150">
        <v>0</v>
      </c>
      <c r="J293" s="150">
        <v>0</v>
      </c>
      <c r="K293" s="150">
        <v>0</v>
      </c>
      <c r="L293" s="150">
        <v>0</v>
      </c>
      <c r="M293" s="514"/>
      <c r="N293" s="528" t="s">
        <v>65</v>
      </c>
      <c r="O293" s="733">
        <v>0</v>
      </c>
      <c r="P293" s="734">
        <v>0</v>
      </c>
      <c r="Q293" s="734">
        <v>2</v>
      </c>
      <c r="R293" s="734">
        <v>4</v>
      </c>
      <c r="S293" s="734">
        <v>3</v>
      </c>
      <c r="T293" s="734">
        <v>0</v>
      </c>
      <c r="U293" s="734">
        <v>0</v>
      </c>
      <c r="V293" s="734">
        <v>0</v>
      </c>
      <c r="W293" s="734">
        <v>0</v>
      </c>
      <c r="X293" s="734">
        <v>0</v>
      </c>
      <c r="Y293" s="734">
        <v>0</v>
      </c>
      <c r="Z293" s="734">
        <v>0</v>
      </c>
      <c r="AA293" s="734">
        <v>0</v>
      </c>
      <c r="AB293" s="734">
        <v>0</v>
      </c>
      <c r="AC293" s="151">
        <v>23</v>
      </c>
      <c r="AD293" s="151" t="s">
        <v>24</v>
      </c>
      <c r="AE293" s="150">
        <v>0</v>
      </c>
      <c r="AF293" s="151">
        <v>0</v>
      </c>
      <c r="AG293" s="150">
        <v>0</v>
      </c>
      <c r="AH293" s="151">
        <v>0</v>
      </c>
      <c r="AI293" s="150">
        <v>0</v>
      </c>
      <c r="AJ293" s="505">
        <v>0</v>
      </c>
      <c r="AY293" s="748"/>
      <c r="AZ293" s="749">
        <f t="shared" si="366"/>
        <v>0</v>
      </c>
    </row>
    <row r="294" spans="1:52" x14ac:dyDescent="0.2">
      <c r="A294" s="352" t="s">
        <v>109</v>
      </c>
      <c r="B294" s="500">
        <v>11</v>
      </c>
      <c r="C294" s="148">
        <v>0</v>
      </c>
      <c r="D294" s="148">
        <v>9</v>
      </c>
      <c r="E294" s="148">
        <v>0</v>
      </c>
      <c r="F294" s="148">
        <v>2</v>
      </c>
      <c r="G294" s="148">
        <v>0</v>
      </c>
      <c r="H294" s="148">
        <v>0</v>
      </c>
      <c r="I294" s="148">
        <v>0</v>
      </c>
      <c r="J294" s="148">
        <v>0</v>
      </c>
      <c r="K294" s="148">
        <v>0</v>
      </c>
      <c r="L294" s="148">
        <v>0</v>
      </c>
      <c r="M294" s="512"/>
      <c r="N294" s="528" t="s">
        <v>109</v>
      </c>
      <c r="O294" s="733">
        <v>0</v>
      </c>
      <c r="P294" s="734">
        <v>0</v>
      </c>
      <c r="Q294" s="734">
        <v>3</v>
      </c>
      <c r="R294" s="734">
        <v>6</v>
      </c>
      <c r="S294" s="734">
        <v>2</v>
      </c>
      <c r="T294" s="734">
        <v>0</v>
      </c>
      <c r="U294" s="734">
        <v>0</v>
      </c>
      <c r="V294" s="734">
        <v>0</v>
      </c>
      <c r="W294" s="734">
        <v>0</v>
      </c>
      <c r="X294" s="734">
        <v>0</v>
      </c>
      <c r="Y294" s="734">
        <v>0</v>
      </c>
      <c r="Z294" s="734">
        <v>0</v>
      </c>
      <c r="AA294" s="734">
        <v>0</v>
      </c>
      <c r="AB294" s="734">
        <v>0</v>
      </c>
      <c r="AC294" s="149">
        <v>22.2</v>
      </c>
      <c r="AD294" s="149">
        <v>28.6</v>
      </c>
      <c r="AE294" s="148">
        <v>0</v>
      </c>
      <c r="AF294" s="149">
        <v>0</v>
      </c>
      <c r="AG294" s="148">
        <v>0</v>
      </c>
      <c r="AH294" s="149">
        <v>0</v>
      </c>
      <c r="AI294" s="148">
        <v>0</v>
      </c>
      <c r="AJ294" s="501">
        <v>0</v>
      </c>
      <c r="AY294" s="748"/>
      <c r="AZ294" s="749">
        <f t="shared" si="366"/>
        <v>1</v>
      </c>
    </row>
    <row r="295" spans="1:52" x14ac:dyDescent="0.2">
      <c r="A295" s="352" t="s">
        <v>110</v>
      </c>
      <c r="B295" s="500">
        <v>7</v>
      </c>
      <c r="C295" s="148">
        <v>0</v>
      </c>
      <c r="D295" s="148">
        <v>5</v>
      </c>
      <c r="E295" s="148">
        <v>0</v>
      </c>
      <c r="F295" s="148">
        <v>2</v>
      </c>
      <c r="G295" s="148">
        <v>0</v>
      </c>
      <c r="H295" s="148">
        <v>0</v>
      </c>
      <c r="I295" s="148">
        <v>0</v>
      </c>
      <c r="J295" s="148">
        <v>0</v>
      </c>
      <c r="K295" s="148">
        <v>0</v>
      </c>
      <c r="L295" s="148">
        <v>0</v>
      </c>
      <c r="M295" s="512"/>
      <c r="N295" s="528" t="s">
        <v>110</v>
      </c>
      <c r="O295" s="733">
        <v>0</v>
      </c>
      <c r="P295" s="734">
        <v>0</v>
      </c>
      <c r="Q295" s="734">
        <v>2</v>
      </c>
      <c r="R295" s="734">
        <v>3</v>
      </c>
      <c r="S295" s="734">
        <v>1</v>
      </c>
      <c r="T295" s="734">
        <v>1</v>
      </c>
      <c r="U295" s="734">
        <v>0</v>
      </c>
      <c r="V295" s="734">
        <v>0</v>
      </c>
      <c r="W295" s="734">
        <v>0</v>
      </c>
      <c r="X295" s="734">
        <v>0</v>
      </c>
      <c r="Y295" s="734">
        <v>0</v>
      </c>
      <c r="Z295" s="734">
        <v>0</v>
      </c>
      <c r="AA295" s="734">
        <v>0</v>
      </c>
      <c r="AB295" s="734">
        <v>0</v>
      </c>
      <c r="AC295" s="149">
        <v>23.2</v>
      </c>
      <c r="AD295" s="149" t="s">
        <v>24</v>
      </c>
      <c r="AE295" s="148">
        <v>1</v>
      </c>
      <c r="AF295" s="149">
        <v>14.285714285714285</v>
      </c>
      <c r="AG295" s="148">
        <v>0</v>
      </c>
      <c r="AH295" s="149">
        <v>0</v>
      </c>
      <c r="AI295" s="148">
        <v>0</v>
      </c>
      <c r="AJ295" s="501">
        <v>0</v>
      </c>
      <c r="AY295" s="748"/>
      <c r="AZ295" s="749">
        <f t="shared" si="366"/>
        <v>2</v>
      </c>
    </row>
    <row r="296" spans="1:52" x14ac:dyDescent="0.2">
      <c r="A296" s="352" t="s">
        <v>111</v>
      </c>
      <c r="B296" s="500">
        <v>1</v>
      </c>
      <c r="C296" s="148">
        <v>0</v>
      </c>
      <c r="D296" s="148">
        <v>1</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1</v>
      </c>
      <c r="U296" s="734">
        <v>0</v>
      </c>
      <c r="V296" s="734">
        <v>0</v>
      </c>
      <c r="W296" s="734">
        <v>0</v>
      </c>
      <c r="X296" s="734">
        <v>0</v>
      </c>
      <c r="Y296" s="734">
        <v>0</v>
      </c>
      <c r="Z296" s="734">
        <v>0</v>
      </c>
      <c r="AA296" s="734">
        <v>0</v>
      </c>
      <c r="AB296" s="734">
        <v>0</v>
      </c>
      <c r="AC296" s="149">
        <v>30.1</v>
      </c>
      <c r="AD296" s="149" t="s">
        <v>24</v>
      </c>
      <c r="AE296" s="148">
        <v>1</v>
      </c>
      <c r="AF296" s="149">
        <v>100</v>
      </c>
      <c r="AG296" s="148">
        <v>0</v>
      </c>
      <c r="AH296" s="149">
        <v>0</v>
      </c>
      <c r="AI296" s="148">
        <v>0</v>
      </c>
      <c r="AJ296" s="501">
        <v>0</v>
      </c>
      <c r="AY296" s="748"/>
      <c r="AZ296" s="749">
        <f t="shared" si="366"/>
        <v>7</v>
      </c>
    </row>
    <row r="297" spans="1:52" x14ac:dyDescent="0.2">
      <c r="A297" s="352" t="s">
        <v>67</v>
      </c>
      <c r="B297" s="500">
        <v>8</v>
      </c>
      <c r="C297" s="148">
        <v>1</v>
      </c>
      <c r="D297" s="148">
        <v>6</v>
      </c>
      <c r="E297" s="148">
        <v>0</v>
      </c>
      <c r="F297" s="148">
        <v>1</v>
      </c>
      <c r="G297" s="148">
        <v>0</v>
      </c>
      <c r="H297" s="148">
        <v>0</v>
      </c>
      <c r="I297" s="148">
        <v>0</v>
      </c>
      <c r="J297" s="148">
        <v>0</v>
      </c>
      <c r="K297" s="148">
        <v>0</v>
      </c>
      <c r="L297" s="148">
        <v>0</v>
      </c>
      <c r="M297" s="512"/>
      <c r="N297" s="528" t="s">
        <v>67</v>
      </c>
      <c r="O297" s="733">
        <v>0</v>
      </c>
      <c r="P297" s="734">
        <v>1</v>
      </c>
      <c r="Q297" s="734">
        <v>0</v>
      </c>
      <c r="R297" s="734">
        <v>2</v>
      </c>
      <c r="S297" s="734">
        <v>4</v>
      </c>
      <c r="T297" s="734">
        <v>1</v>
      </c>
      <c r="U297" s="734">
        <v>0</v>
      </c>
      <c r="V297" s="734">
        <v>0</v>
      </c>
      <c r="W297" s="734">
        <v>0</v>
      </c>
      <c r="X297" s="734">
        <v>0</v>
      </c>
      <c r="Y297" s="734">
        <v>0</v>
      </c>
      <c r="Z297" s="734">
        <v>0</v>
      </c>
      <c r="AA297" s="734">
        <v>0</v>
      </c>
      <c r="AB297" s="734">
        <v>0</v>
      </c>
      <c r="AC297" s="149">
        <v>24.6</v>
      </c>
      <c r="AD297" s="149" t="s">
        <v>24</v>
      </c>
      <c r="AE297" s="148">
        <v>1</v>
      </c>
      <c r="AF297" s="149">
        <v>12.5</v>
      </c>
      <c r="AG297" s="148">
        <v>0</v>
      </c>
      <c r="AH297" s="149">
        <v>0</v>
      </c>
      <c r="AI297" s="148">
        <v>0</v>
      </c>
      <c r="AJ297" s="501">
        <v>0</v>
      </c>
      <c r="AY297" s="748"/>
      <c r="AZ297" s="749">
        <f t="shared" si="366"/>
        <v>12</v>
      </c>
    </row>
    <row r="298" spans="1:52" x14ac:dyDescent="0.2">
      <c r="A298" s="352" t="s">
        <v>112</v>
      </c>
      <c r="B298" s="500">
        <v>14</v>
      </c>
      <c r="C298" s="148">
        <v>0</v>
      </c>
      <c r="D298" s="148">
        <v>14</v>
      </c>
      <c r="E298" s="148">
        <v>0</v>
      </c>
      <c r="F298" s="148">
        <v>0</v>
      </c>
      <c r="G298" s="148">
        <v>0</v>
      </c>
      <c r="H298" s="148">
        <v>0</v>
      </c>
      <c r="I298" s="148">
        <v>0</v>
      </c>
      <c r="J298" s="148">
        <v>0</v>
      </c>
      <c r="K298" s="148">
        <v>0</v>
      </c>
      <c r="L298" s="148">
        <v>0</v>
      </c>
      <c r="M298" s="512"/>
      <c r="N298" s="528" t="s">
        <v>112</v>
      </c>
      <c r="O298" s="733">
        <v>0</v>
      </c>
      <c r="P298" s="734">
        <v>0</v>
      </c>
      <c r="Q298" s="734">
        <v>0</v>
      </c>
      <c r="R298" s="734">
        <v>1</v>
      </c>
      <c r="S298" s="734">
        <v>6</v>
      </c>
      <c r="T298" s="734">
        <v>5</v>
      </c>
      <c r="U298" s="734">
        <v>2</v>
      </c>
      <c r="V298" s="734">
        <v>0</v>
      </c>
      <c r="W298" s="734">
        <v>0</v>
      </c>
      <c r="X298" s="734">
        <v>0</v>
      </c>
      <c r="Y298" s="734">
        <v>0</v>
      </c>
      <c r="Z298" s="734">
        <v>0</v>
      </c>
      <c r="AA298" s="734">
        <v>0</v>
      </c>
      <c r="AB298" s="734">
        <v>0</v>
      </c>
      <c r="AC298" s="149">
        <v>29.9</v>
      </c>
      <c r="AD298" s="149">
        <v>34.9</v>
      </c>
      <c r="AE298" s="148">
        <v>7</v>
      </c>
      <c r="AF298" s="149">
        <v>50</v>
      </c>
      <c r="AG298" s="148">
        <v>2</v>
      </c>
      <c r="AH298" s="149">
        <v>14.285714285714285</v>
      </c>
      <c r="AI298" s="148">
        <v>0</v>
      </c>
      <c r="AJ298" s="501">
        <v>0</v>
      </c>
      <c r="AY298" s="748"/>
      <c r="AZ298" s="749">
        <f t="shared" si="366"/>
        <v>17</v>
      </c>
    </row>
    <row r="299" spans="1:52" x14ac:dyDescent="0.2">
      <c r="A299" s="352" t="s">
        <v>113</v>
      </c>
      <c r="B299" s="500">
        <v>4</v>
      </c>
      <c r="C299" s="148">
        <v>0</v>
      </c>
      <c r="D299" s="148">
        <v>4</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3</v>
      </c>
      <c r="T299" s="734">
        <v>1</v>
      </c>
      <c r="U299" s="734">
        <v>0</v>
      </c>
      <c r="V299" s="734">
        <v>0</v>
      </c>
      <c r="W299" s="734">
        <v>0</v>
      </c>
      <c r="X299" s="734">
        <v>0</v>
      </c>
      <c r="Y299" s="734">
        <v>0</v>
      </c>
      <c r="Z299" s="734">
        <v>0</v>
      </c>
      <c r="AA299" s="734">
        <v>0</v>
      </c>
      <c r="AB299" s="734">
        <v>0</v>
      </c>
      <c r="AC299" s="149">
        <v>27.9</v>
      </c>
      <c r="AD299" s="149" t="s">
        <v>24</v>
      </c>
      <c r="AE299" s="148">
        <v>1</v>
      </c>
      <c r="AF299" s="149">
        <v>25</v>
      </c>
      <c r="AG299" s="148">
        <v>0</v>
      </c>
      <c r="AH299" s="149">
        <v>0</v>
      </c>
      <c r="AI299" s="148">
        <v>0</v>
      </c>
      <c r="AJ299" s="501">
        <v>0</v>
      </c>
      <c r="AY299" s="748"/>
      <c r="AZ299" s="749">
        <f t="shared" si="366"/>
        <v>17</v>
      </c>
    </row>
    <row r="300" spans="1:52" x14ac:dyDescent="0.2">
      <c r="A300" s="352" t="s">
        <v>114</v>
      </c>
      <c r="B300" s="500">
        <v>8</v>
      </c>
      <c r="C300" s="148">
        <v>1</v>
      </c>
      <c r="D300" s="148">
        <v>7</v>
      </c>
      <c r="E300" s="148">
        <v>0</v>
      </c>
      <c r="F300" s="148">
        <v>0</v>
      </c>
      <c r="G300" s="148">
        <v>0</v>
      </c>
      <c r="H300" s="148">
        <v>0</v>
      </c>
      <c r="I300" s="148">
        <v>0</v>
      </c>
      <c r="J300" s="148">
        <v>0</v>
      </c>
      <c r="K300" s="148">
        <v>0</v>
      </c>
      <c r="L300" s="148">
        <v>0</v>
      </c>
      <c r="M300" s="512"/>
      <c r="N300" s="528" t="s">
        <v>114</v>
      </c>
      <c r="O300" s="733">
        <v>0</v>
      </c>
      <c r="P300" s="734">
        <v>0</v>
      </c>
      <c r="Q300" s="734">
        <v>2</v>
      </c>
      <c r="R300" s="734">
        <v>2</v>
      </c>
      <c r="S300" s="734">
        <v>3</v>
      </c>
      <c r="T300" s="734">
        <v>1</v>
      </c>
      <c r="U300" s="734">
        <v>0</v>
      </c>
      <c r="V300" s="734">
        <v>0</v>
      </c>
      <c r="W300" s="734">
        <v>0</v>
      </c>
      <c r="X300" s="734">
        <v>0</v>
      </c>
      <c r="Y300" s="734">
        <v>0</v>
      </c>
      <c r="Z300" s="734">
        <v>0</v>
      </c>
      <c r="AA300" s="734">
        <v>0</v>
      </c>
      <c r="AB300" s="734">
        <v>0</v>
      </c>
      <c r="AC300" s="149">
        <v>24.3</v>
      </c>
      <c r="AD300" s="149" t="s">
        <v>24</v>
      </c>
      <c r="AE300" s="148">
        <v>1</v>
      </c>
      <c r="AF300" s="149">
        <v>12.5</v>
      </c>
      <c r="AG300" s="148">
        <v>0</v>
      </c>
      <c r="AH300" s="149">
        <v>0</v>
      </c>
      <c r="AI300" s="148">
        <v>0</v>
      </c>
      <c r="AJ300" s="501">
        <v>0</v>
      </c>
      <c r="AY300" s="748"/>
      <c r="AZ300" s="749">
        <f t="shared" si="366"/>
        <v>29</v>
      </c>
    </row>
    <row r="301" spans="1:52" x14ac:dyDescent="0.2">
      <c r="A301" s="352" t="s">
        <v>69</v>
      </c>
      <c r="B301" s="504">
        <v>7</v>
      </c>
      <c r="C301" s="150">
        <v>0</v>
      </c>
      <c r="D301" s="150">
        <v>7</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4</v>
      </c>
      <c r="T301" s="734">
        <v>1</v>
      </c>
      <c r="U301" s="734">
        <v>2</v>
      </c>
      <c r="V301" s="734">
        <v>0</v>
      </c>
      <c r="W301" s="734">
        <v>0</v>
      </c>
      <c r="X301" s="734">
        <v>0</v>
      </c>
      <c r="Y301" s="734">
        <v>0</v>
      </c>
      <c r="Z301" s="734">
        <v>0</v>
      </c>
      <c r="AA301" s="734">
        <v>0</v>
      </c>
      <c r="AB301" s="734">
        <v>0</v>
      </c>
      <c r="AC301" s="151">
        <v>30.6</v>
      </c>
      <c r="AD301" s="151" t="s">
        <v>24</v>
      </c>
      <c r="AE301" s="150">
        <v>3</v>
      </c>
      <c r="AF301" s="151">
        <v>42.857142857142854</v>
      </c>
      <c r="AG301" s="150">
        <v>2</v>
      </c>
      <c r="AH301" s="151">
        <v>28.571428571428569</v>
      </c>
      <c r="AI301" s="150">
        <v>0</v>
      </c>
      <c r="AJ301" s="505">
        <v>0</v>
      </c>
      <c r="AY301" s="748"/>
      <c r="AZ301" s="749">
        <f t="shared" si="366"/>
        <v>17</v>
      </c>
    </row>
    <row r="302" spans="1:52" x14ac:dyDescent="0.2">
      <c r="A302" s="352" t="s">
        <v>115</v>
      </c>
      <c r="B302" s="500">
        <v>7</v>
      </c>
      <c r="C302" s="148">
        <v>0</v>
      </c>
      <c r="D302" s="148">
        <v>6</v>
      </c>
      <c r="E302" s="148">
        <v>0</v>
      </c>
      <c r="F302" s="148">
        <v>1</v>
      </c>
      <c r="G302" s="148">
        <v>0</v>
      </c>
      <c r="H302" s="148">
        <v>0</v>
      </c>
      <c r="I302" s="148">
        <v>0</v>
      </c>
      <c r="J302" s="148">
        <v>0</v>
      </c>
      <c r="K302" s="148">
        <v>0</v>
      </c>
      <c r="L302" s="148">
        <v>0</v>
      </c>
      <c r="M302" s="512"/>
      <c r="N302" s="528" t="s">
        <v>115</v>
      </c>
      <c r="O302" s="733">
        <v>0</v>
      </c>
      <c r="P302" s="734">
        <v>1</v>
      </c>
      <c r="Q302" s="734">
        <v>0</v>
      </c>
      <c r="R302" s="734">
        <v>0</v>
      </c>
      <c r="S302" s="734">
        <v>2</v>
      </c>
      <c r="T302" s="734">
        <v>4</v>
      </c>
      <c r="U302" s="734">
        <v>0</v>
      </c>
      <c r="V302" s="734">
        <v>0</v>
      </c>
      <c r="W302" s="734">
        <v>0</v>
      </c>
      <c r="X302" s="734">
        <v>0</v>
      </c>
      <c r="Y302" s="734">
        <v>0</v>
      </c>
      <c r="Z302" s="734">
        <v>0</v>
      </c>
      <c r="AA302" s="734">
        <v>0</v>
      </c>
      <c r="AB302" s="734">
        <v>0</v>
      </c>
      <c r="AC302" s="149">
        <v>27.5</v>
      </c>
      <c r="AD302" s="149" t="s">
        <v>24</v>
      </c>
      <c r="AE302" s="148">
        <v>4</v>
      </c>
      <c r="AF302" s="149">
        <v>57.142857142857139</v>
      </c>
      <c r="AG302" s="148">
        <v>0</v>
      </c>
      <c r="AH302" s="149">
        <v>0</v>
      </c>
      <c r="AI302" s="148">
        <v>0</v>
      </c>
      <c r="AJ302" s="501">
        <v>0</v>
      </c>
      <c r="AY302" s="748"/>
      <c r="AZ302" s="749">
        <f t="shared" si="366"/>
        <v>28</v>
      </c>
    </row>
    <row r="303" spans="1:52" x14ac:dyDescent="0.2">
      <c r="A303" s="352" t="s">
        <v>116</v>
      </c>
      <c r="B303" s="500">
        <v>6</v>
      </c>
      <c r="C303" s="148">
        <v>0</v>
      </c>
      <c r="D303" s="148">
        <v>5</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4</v>
      </c>
      <c r="T303" s="734">
        <v>1</v>
      </c>
      <c r="U303" s="734">
        <v>1</v>
      </c>
      <c r="V303" s="734">
        <v>0</v>
      </c>
      <c r="W303" s="734">
        <v>0</v>
      </c>
      <c r="X303" s="734">
        <v>0</v>
      </c>
      <c r="Y303" s="734">
        <v>0</v>
      </c>
      <c r="Z303" s="734">
        <v>0</v>
      </c>
      <c r="AA303" s="734">
        <v>0</v>
      </c>
      <c r="AB303" s="734">
        <v>0</v>
      </c>
      <c r="AC303" s="149">
        <v>29.1</v>
      </c>
      <c r="AD303" s="149" t="s">
        <v>24</v>
      </c>
      <c r="AE303" s="148">
        <v>2</v>
      </c>
      <c r="AF303" s="149">
        <v>33.333333333333329</v>
      </c>
      <c r="AG303" s="148">
        <v>1</v>
      </c>
      <c r="AH303" s="149">
        <v>16.666666666666664</v>
      </c>
      <c r="AI303" s="148">
        <v>0</v>
      </c>
      <c r="AJ303" s="501">
        <v>0</v>
      </c>
      <c r="AY303" s="748"/>
      <c r="AZ303" s="749">
        <f t="shared" si="366"/>
        <v>24</v>
      </c>
    </row>
    <row r="304" spans="1:52" ht="13.5" thickBot="1" x14ac:dyDescent="0.25">
      <c r="A304" s="352" t="s">
        <v>117</v>
      </c>
      <c r="B304" s="502">
        <v>5</v>
      </c>
      <c r="C304" s="152">
        <v>0</v>
      </c>
      <c r="D304" s="152">
        <v>5</v>
      </c>
      <c r="E304" s="152">
        <v>0</v>
      </c>
      <c r="F304" s="152">
        <v>0</v>
      </c>
      <c r="G304" s="152">
        <v>0</v>
      </c>
      <c r="H304" s="152">
        <v>0</v>
      </c>
      <c r="I304" s="152">
        <v>0</v>
      </c>
      <c r="J304" s="152">
        <v>0</v>
      </c>
      <c r="K304" s="152">
        <v>0</v>
      </c>
      <c r="L304" s="152">
        <v>0</v>
      </c>
      <c r="M304" s="513"/>
      <c r="N304" s="528" t="s">
        <v>117</v>
      </c>
      <c r="O304" s="735">
        <v>0</v>
      </c>
      <c r="P304" s="736">
        <v>0</v>
      </c>
      <c r="Q304" s="736">
        <v>1</v>
      </c>
      <c r="R304" s="736">
        <v>0</v>
      </c>
      <c r="S304" s="736">
        <v>3</v>
      </c>
      <c r="T304" s="736">
        <v>1</v>
      </c>
      <c r="U304" s="736">
        <v>0</v>
      </c>
      <c r="V304" s="736">
        <v>0</v>
      </c>
      <c r="W304" s="736">
        <v>0</v>
      </c>
      <c r="X304" s="736">
        <v>0</v>
      </c>
      <c r="Y304" s="736">
        <v>0</v>
      </c>
      <c r="Z304" s="736">
        <v>0</v>
      </c>
      <c r="AA304" s="736">
        <v>0</v>
      </c>
      <c r="AB304" s="736">
        <v>0</v>
      </c>
      <c r="AC304" s="737">
        <v>25.9</v>
      </c>
      <c r="AD304" s="153" t="s">
        <v>24</v>
      </c>
      <c r="AE304" s="152">
        <v>1</v>
      </c>
      <c r="AF304" s="153">
        <v>20</v>
      </c>
      <c r="AG304" s="152">
        <v>0</v>
      </c>
      <c r="AH304" s="153">
        <v>0</v>
      </c>
      <c r="AI304" s="152">
        <v>0</v>
      </c>
      <c r="AJ304" s="503">
        <v>0</v>
      </c>
      <c r="AY304" s="748"/>
      <c r="AZ304" s="749">
        <f t="shared" si="366"/>
        <v>34</v>
      </c>
    </row>
    <row r="305" spans="1:52" x14ac:dyDescent="0.2">
      <c r="A305" s="352" t="s">
        <v>71</v>
      </c>
      <c r="B305" s="500">
        <v>2</v>
      </c>
      <c r="C305" s="148">
        <v>1</v>
      </c>
      <c r="D305" s="148">
        <v>1</v>
      </c>
      <c r="E305" s="148">
        <v>0</v>
      </c>
      <c r="F305" s="148">
        <v>0</v>
      </c>
      <c r="G305" s="148">
        <v>0</v>
      </c>
      <c r="H305" s="148">
        <v>0</v>
      </c>
      <c r="I305" s="148">
        <v>0</v>
      </c>
      <c r="J305" s="148">
        <v>0</v>
      </c>
      <c r="K305" s="148">
        <v>0</v>
      </c>
      <c r="L305" s="148">
        <v>0</v>
      </c>
      <c r="M305" s="512"/>
      <c r="N305" s="528" t="s">
        <v>71</v>
      </c>
      <c r="O305" s="738">
        <v>1</v>
      </c>
      <c r="P305" s="739">
        <v>0</v>
      </c>
      <c r="Q305" s="739">
        <v>0</v>
      </c>
      <c r="R305" s="739">
        <v>0</v>
      </c>
      <c r="S305" s="739">
        <v>1</v>
      </c>
      <c r="T305" s="739">
        <v>0</v>
      </c>
      <c r="U305" s="739">
        <v>0</v>
      </c>
      <c r="V305" s="739">
        <v>0</v>
      </c>
      <c r="W305" s="739">
        <v>0</v>
      </c>
      <c r="X305" s="739">
        <v>0</v>
      </c>
      <c r="Y305" s="739">
        <v>0</v>
      </c>
      <c r="Z305" s="739">
        <v>0</v>
      </c>
      <c r="AA305" s="739">
        <v>0</v>
      </c>
      <c r="AB305" s="739">
        <v>0</v>
      </c>
      <c r="AC305" s="151">
        <v>18.100000000000001</v>
      </c>
      <c r="AD305" s="149" t="s">
        <v>24</v>
      </c>
      <c r="AE305" s="148">
        <v>0</v>
      </c>
      <c r="AF305" s="149">
        <v>0</v>
      </c>
      <c r="AG305" s="148">
        <v>0</v>
      </c>
      <c r="AH305" s="149">
        <v>0</v>
      </c>
      <c r="AI305" s="148">
        <v>0</v>
      </c>
      <c r="AJ305" s="501">
        <v>0</v>
      </c>
      <c r="AY305" s="748"/>
      <c r="AZ305" s="749">
        <f t="shared" si="366"/>
        <v>39</v>
      </c>
    </row>
    <row r="306" spans="1:52" x14ac:dyDescent="0.2">
      <c r="A306" s="352" t="s">
        <v>118</v>
      </c>
      <c r="B306" s="500">
        <v>1</v>
      </c>
      <c r="C306" s="148">
        <v>0</v>
      </c>
      <c r="D306" s="148">
        <v>1</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0</v>
      </c>
      <c r="U306" s="734">
        <v>0</v>
      </c>
      <c r="V306" s="734">
        <v>0</v>
      </c>
      <c r="W306" s="734">
        <v>0</v>
      </c>
      <c r="X306" s="734">
        <v>0</v>
      </c>
      <c r="Y306" s="734">
        <v>0</v>
      </c>
      <c r="Z306" s="734">
        <v>0</v>
      </c>
      <c r="AA306" s="734">
        <v>0</v>
      </c>
      <c r="AB306" s="734">
        <v>0</v>
      </c>
      <c r="AC306" s="149">
        <v>28.6</v>
      </c>
      <c r="AD306" s="149" t="s">
        <v>24</v>
      </c>
      <c r="AE306" s="148">
        <v>0</v>
      </c>
      <c r="AF306" s="149">
        <v>0</v>
      </c>
      <c r="AG306" s="148">
        <v>0</v>
      </c>
      <c r="AH306" s="149">
        <v>0</v>
      </c>
      <c r="AI306" s="148">
        <v>0</v>
      </c>
      <c r="AJ306" s="501">
        <v>0</v>
      </c>
      <c r="AY306" s="748"/>
      <c r="AZ306" s="749">
        <f t="shared" si="366"/>
        <v>26</v>
      </c>
    </row>
    <row r="307" spans="1:52" x14ac:dyDescent="0.2">
      <c r="A307" s="352" t="s">
        <v>119</v>
      </c>
      <c r="B307" s="500">
        <v>1</v>
      </c>
      <c r="C307" s="148">
        <v>0</v>
      </c>
      <c r="D307" s="148">
        <v>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1</v>
      </c>
      <c r="T307" s="734">
        <v>0</v>
      </c>
      <c r="U307" s="734">
        <v>0</v>
      </c>
      <c r="V307" s="734">
        <v>0</v>
      </c>
      <c r="W307" s="734">
        <v>0</v>
      </c>
      <c r="X307" s="734">
        <v>0</v>
      </c>
      <c r="Y307" s="734">
        <v>0</v>
      </c>
      <c r="Z307" s="734">
        <v>0</v>
      </c>
      <c r="AA307" s="734">
        <v>0</v>
      </c>
      <c r="AB307" s="734">
        <v>0</v>
      </c>
      <c r="AC307" s="149">
        <v>25.9</v>
      </c>
      <c r="AD307" s="149" t="s">
        <v>24</v>
      </c>
      <c r="AE307" s="148">
        <v>0</v>
      </c>
      <c r="AF307" s="149">
        <v>0</v>
      </c>
      <c r="AG307" s="148">
        <v>0</v>
      </c>
      <c r="AH307" s="149">
        <v>0</v>
      </c>
      <c r="AI307" s="148">
        <v>0</v>
      </c>
      <c r="AJ307" s="501">
        <v>0</v>
      </c>
      <c r="AY307" s="748"/>
      <c r="AZ307" s="749">
        <f t="shared" si="366"/>
        <v>17</v>
      </c>
    </row>
    <row r="308" spans="1:52" x14ac:dyDescent="0.2">
      <c r="A308" s="352" t="s">
        <v>120</v>
      </c>
      <c r="B308" s="500">
        <v>2</v>
      </c>
      <c r="C308" s="148">
        <v>0</v>
      </c>
      <c r="D308" s="148">
        <v>2</v>
      </c>
      <c r="E308" s="148">
        <v>0</v>
      </c>
      <c r="F308" s="148">
        <v>0</v>
      </c>
      <c r="G308" s="148">
        <v>0</v>
      </c>
      <c r="H308" s="148">
        <v>0</v>
      </c>
      <c r="I308" s="148">
        <v>0</v>
      </c>
      <c r="J308" s="148">
        <v>0</v>
      </c>
      <c r="K308" s="148">
        <v>0</v>
      </c>
      <c r="L308" s="148">
        <v>0</v>
      </c>
      <c r="M308" s="512"/>
      <c r="N308" s="528" t="s">
        <v>120</v>
      </c>
      <c r="O308" s="733">
        <v>0</v>
      </c>
      <c r="P308" s="734">
        <v>0</v>
      </c>
      <c r="Q308" s="734">
        <v>0</v>
      </c>
      <c r="R308" s="734">
        <v>1</v>
      </c>
      <c r="S308" s="734">
        <v>1</v>
      </c>
      <c r="T308" s="734">
        <v>0</v>
      </c>
      <c r="U308" s="734">
        <v>0</v>
      </c>
      <c r="V308" s="734">
        <v>0</v>
      </c>
      <c r="W308" s="734">
        <v>0</v>
      </c>
      <c r="X308" s="734">
        <v>0</v>
      </c>
      <c r="Y308" s="734">
        <v>0</v>
      </c>
      <c r="Z308" s="734">
        <v>0</v>
      </c>
      <c r="AA308" s="734">
        <v>0</v>
      </c>
      <c r="AB308" s="734">
        <v>0</v>
      </c>
      <c r="AC308" s="149">
        <v>26.2</v>
      </c>
      <c r="AD308" s="149" t="s">
        <v>24</v>
      </c>
      <c r="AE308" s="148">
        <v>0</v>
      </c>
      <c r="AF308" s="149">
        <v>0</v>
      </c>
      <c r="AG308" s="148">
        <v>0</v>
      </c>
      <c r="AH308" s="149">
        <v>0</v>
      </c>
      <c r="AI308" s="148">
        <v>0</v>
      </c>
      <c r="AJ308" s="501">
        <v>0</v>
      </c>
      <c r="AY308" s="748"/>
      <c r="AZ308" s="749">
        <f t="shared" si="366"/>
        <v>6</v>
      </c>
    </row>
    <row r="309" spans="1:52" x14ac:dyDescent="0.2">
      <c r="A309" s="352" t="s">
        <v>72</v>
      </c>
      <c r="B309" s="500">
        <v>5</v>
      </c>
      <c r="C309" s="148">
        <v>0</v>
      </c>
      <c r="D309" s="148">
        <v>5</v>
      </c>
      <c r="E309" s="148">
        <v>0</v>
      </c>
      <c r="F309" s="148">
        <v>0</v>
      </c>
      <c r="G309" s="148">
        <v>0</v>
      </c>
      <c r="H309" s="148">
        <v>0</v>
      </c>
      <c r="I309" s="148">
        <v>0</v>
      </c>
      <c r="J309" s="148">
        <v>0</v>
      </c>
      <c r="K309" s="148">
        <v>0</v>
      </c>
      <c r="L309" s="148">
        <v>0</v>
      </c>
      <c r="M309" s="512"/>
      <c r="N309" s="528" t="s">
        <v>72</v>
      </c>
      <c r="O309" s="733">
        <v>0</v>
      </c>
      <c r="P309" s="734">
        <v>0</v>
      </c>
      <c r="Q309" s="734">
        <v>1</v>
      </c>
      <c r="R309" s="734">
        <v>2</v>
      </c>
      <c r="S309" s="734">
        <v>1</v>
      </c>
      <c r="T309" s="734">
        <v>1</v>
      </c>
      <c r="U309" s="734">
        <v>0</v>
      </c>
      <c r="V309" s="734">
        <v>0</v>
      </c>
      <c r="W309" s="734">
        <v>0</v>
      </c>
      <c r="X309" s="734">
        <v>0</v>
      </c>
      <c r="Y309" s="734">
        <v>0</v>
      </c>
      <c r="Z309" s="734">
        <v>0</v>
      </c>
      <c r="AA309" s="734">
        <v>0</v>
      </c>
      <c r="AB309" s="734">
        <v>0</v>
      </c>
      <c r="AC309" s="149">
        <v>23.5</v>
      </c>
      <c r="AD309" s="149" t="s">
        <v>24</v>
      </c>
      <c r="AE309" s="148">
        <v>1</v>
      </c>
      <c r="AF309" s="149">
        <v>20</v>
      </c>
      <c r="AG309" s="148">
        <v>0</v>
      </c>
      <c r="AH309" s="149">
        <v>0</v>
      </c>
      <c r="AI309" s="148">
        <v>0</v>
      </c>
      <c r="AJ309" s="501">
        <v>0</v>
      </c>
      <c r="AY309" s="748"/>
      <c r="AZ309" s="749">
        <f t="shared" si="366"/>
        <v>6</v>
      </c>
    </row>
    <row r="310" spans="1:52" x14ac:dyDescent="0.2">
      <c r="A310" s="352" t="s">
        <v>121</v>
      </c>
      <c r="B310" s="500">
        <v>2</v>
      </c>
      <c r="C310" s="148">
        <v>0</v>
      </c>
      <c r="D310" s="148">
        <v>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2</v>
      </c>
      <c r="T310" s="734">
        <v>0</v>
      </c>
      <c r="U310" s="734">
        <v>0</v>
      </c>
      <c r="V310" s="734">
        <v>0</v>
      </c>
      <c r="W310" s="734">
        <v>0</v>
      </c>
      <c r="X310" s="734">
        <v>0</v>
      </c>
      <c r="Y310" s="734">
        <v>0</v>
      </c>
      <c r="Z310" s="734">
        <v>0</v>
      </c>
      <c r="AA310" s="734">
        <v>0</v>
      </c>
      <c r="AB310" s="734">
        <v>0</v>
      </c>
      <c r="AC310" s="149">
        <v>28.1</v>
      </c>
      <c r="AD310" s="149" t="s">
        <v>24</v>
      </c>
      <c r="AE310" s="148">
        <v>0</v>
      </c>
      <c r="AF310" s="149">
        <v>0</v>
      </c>
      <c r="AG310" s="148">
        <v>0</v>
      </c>
      <c r="AH310" s="149">
        <v>0</v>
      </c>
      <c r="AI310" s="148">
        <v>0</v>
      </c>
      <c r="AJ310" s="501">
        <v>0</v>
      </c>
      <c r="AY310" s="748"/>
      <c r="AZ310" s="749">
        <f t="shared" si="366"/>
        <v>2</v>
      </c>
    </row>
    <row r="311" spans="1:52" x14ac:dyDescent="0.2">
      <c r="A311" s="352" t="s">
        <v>122</v>
      </c>
      <c r="B311" s="500">
        <v>2</v>
      </c>
      <c r="C311" s="148">
        <v>0</v>
      </c>
      <c r="D311" s="148">
        <v>2</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v>
      </c>
      <c r="T311" s="734">
        <v>1</v>
      </c>
      <c r="U311" s="734">
        <v>0</v>
      </c>
      <c r="V311" s="734">
        <v>0</v>
      </c>
      <c r="W311" s="734">
        <v>0</v>
      </c>
      <c r="X311" s="734">
        <v>0</v>
      </c>
      <c r="Y311" s="734">
        <v>0</v>
      </c>
      <c r="Z311" s="734">
        <v>0</v>
      </c>
      <c r="AA311" s="734">
        <v>0</v>
      </c>
      <c r="AB311" s="734">
        <v>0</v>
      </c>
      <c r="AC311" s="149">
        <v>28.7</v>
      </c>
      <c r="AD311" s="149" t="s">
        <v>24</v>
      </c>
      <c r="AE311" s="148">
        <v>1</v>
      </c>
      <c r="AF311" s="149">
        <v>50</v>
      </c>
      <c r="AG311" s="148">
        <v>0</v>
      </c>
      <c r="AH311" s="149">
        <v>0</v>
      </c>
      <c r="AI311" s="148">
        <v>0</v>
      </c>
      <c r="AJ311" s="501">
        <v>0</v>
      </c>
      <c r="AY311" s="748"/>
      <c r="AZ311" s="749">
        <f t="shared" si="366"/>
        <v>4</v>
      </c>
    </row>
    <row r="312" spans="1:52" x14ac:dyDescent="0.2">
      <c r="A312" s="352" t="s">
        <v>123</v>
      </c>
      <c r="B312" s="500">
        <v>1</v>
      </c>
      <c r="C312" s="148">
        <v>0</v>
      </c>
      <c r="D312" s="148">
        <v>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0</v>
      </c>
      <c r="V312" s="734">
        <v>0</v>
      </c>
      <c r="W312" s="734">
        <v>0</v>
      </c>
      <c r="X312" s="734">
        <v>0</v>
      </c>
      <c r="Y312" s="734">
        <v>0</v>
      </c>
      <c r="Z312" s="734">
        <v>0</v>
      </c>
      <c r="AA312" s="734">
        <v>0</v>
      </c>
      <c r="AB312" s="734">
        <v>0</v>
      </c>
      <c r="AC312" s="149">
        <v>34.700000000000003</v>
      </c>
      <c r="AD312" s="149" t="s">
        <v>24</v>
      </c>
      <c r="AE312" s="148">
        <v>1</v>
      </c>
      <c r="AF312" s="149">
        <v>100</v>
      </c>
      <c r="AG312" s="148">
        <v>0</v>
      </c>
      <c r="AH312" s="149">
        <v>0</v>
      </c>
      <c r="AI312" s="148">
        <v>0</v>
      </c>
      <c r="AJ312" s="501">
        <v>0</v>
      </c>
      <c r="AY312" s="750"/>
      <c r="AZ312" s="751">
        <f t="shared" si="366"/>
        <v>1</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3</v>
      </c>
      <c r="C314" s="148">
        <v>0</v>
      </c>
      <c r="D314" s="148">
        <v>3</v>
      </c>
      <c r="E314" s="148">
        <v>0</v>
      </c>
      <c r="F314" s="148">
        <v>0</v>
      </c>
      <c r="G314" s="148">
        <v>0</v>
      </c>
      <c r="H314" s="148">
        <v>0</v>
      </c>
      <c r="I314" s="148">
        <v>0</v>
      </c>
      <c r="J314" s="148">
        <v>0</v>
      </c>
      <c r="K314" s="148">
        <v>0</v>
      </c>
      <c r="L314" s="148">
        <v>0</v>
      </c>
      <c r="M314" s="512"/>
      <c r="N314" s="528" t="s">
        <v>124</v>
      </c>
      <c r="O314" s="733">
        <v>1</v>
      </c>
      <c r="P314" s="734">
        <v>0</v>
      </c>
      <c r="Q314" s="734">
        <v>0</v>
      </c>
      <c r="R314" s="734">
        <v>0</v>
      </c>
      <c r="S314" s="734">
        <v>2</v>
      </c>
      <c r="T314" s="734">
        <v>0</v>
      </c>
      <c r="U314" s="734">
        <v>0</v>
      </c>
      <c r="V314" s="734">
        <v>0</v>
      </c>
      <c r="W314" s="734">
        <v>0</v>
      </c>
      <c r="X314" s="734">
        <v>0</v>
      </c>
      <c r="Y314" s="734">
        <v>0</v>
      </c>
      <c r="Z314" s="734">
        <v>0</v>
      </c>
      <c r="AA314" s="734">
        <v>0</v>
      </c>
      <c r="AB314" s="734">
        <v>0</v>
      </c>
      <c r="AC314" s="149">
        <v>20.9</v>
      </c>
      <c r="AD314" s="149" t="s">
        <v>24</v>
      </c>
      <c r="AE314" s="148">
        <v>0</v>
      </c>
      <c r="AF314" s="149">
        <v>0</v>
      </c>
      <c r="AG314" s="148">
        <v>0</v>
      </c>
      <c r="AH314" s="149">
        <v>0</v>
      </c>
      <c r="AI314" s="148">
        <v>0</v>
      </c>
      <c r="AJ314" s="501">
        <v>0</v>
      </c>
    </row>
    <row r="315" spans="1:52" x14ac:dyDescent="0.2">
      <c r="A315" s="352" t="s">
        <v>125</v>
      </c>
      <c r="B315" s="500">
        <v>1</v>
      </c>
      <c r="C315" s="148">
        <v>0</v>
      </c>
      <c r="D315" s="148">
        <v>1</v>
      </c>
      <c r="E315" s="148">
        <v>0</v>
      </c>
      <c r="F315" s="148">
        <v>0</v>
      </c>
      <c r="G315" s="148">
        <v>0</v>
      </c>
      <c r="H315" s="148">
        <v>0</v>
      </c>
      <c r="I315" s="148">
        <v>0</v>
      </c>
      <c r="J315" s="148">
        <v>0</v>
      </c>
      <c r="K315" s="148">
        <v>0</v>
      </c>
      <c r="L315" s="148">
        <v>0</v>
      </c>
      <c r="M315" s="512"/>
      <c r="N315" s="528" t="s">
        <v>125</v>
      </c>
      <c r="O315" s="733">
        <v>0</v>
      </c>
      <c r="P315" s="734">
        <v>0</v>
      </c>
      <c r="Q315" s="734">
        <v>0</v>
      </c>
      <c r="R315" s="734">
        <v>1</v>
      </c>
      <c r="S315" s="734">
        <v>0</v>
      </c>
      <c r="T315" s="734">
        <v>0</v>
      </c>
      <c r="U315" s="734">
        <v>0</v>
      </c>
      <c r="V315" s="734">
        <v>0</v>
      </c>
      <c r="W315" s="734">
        <v>0</v>
      </c>
      <c r="X315" s="734">
        <v>0</v>
      </c>
      <c r="Y315" s="734">
        <v>0</v>
      </c>
      <c r="Z315" s="734">
        <v>0</v>
      </c>
      <c r="AA315" s="734">
        <v>0</v>
      </c>
      <c r="AB315" s="734">
        <v>0</v>
      </c>
      <c r="AC315" s="149">
        <v>22.6</v>
      </c>
      <c r="AD315" s="149" t="s">
        <v>24</v>
      </c>
      <c r="AE315" s="148">
        <v>0</v>
      </c>
      <c r="AF315" s="149">
        <v>0</v>
      </c>
      <c r="AG315" s="148">
        <v>0</v>
      </c>
      <c r="AH315" s="149">
        <v>0</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1</v>
      </c>
      <c r="T316" s="734">
        <v>0</v>
      </c>
      <c r="U316" s="734">
        <v>1</v>
      </c>
      <c r="V316" s="734">
        <v>0</v>
      </c>
      <c r="W316" s="734">
        <v>0</v>
      </c>
      <c r="X316" s="734">
        <v>0</v>
      </c>
      <c r="Y316" s="734">
        <v>0</v>
      </c>
      <c r="Z316" s="734">
        <v>0</v>
      </c>
      <c r="AA316" s="734">
        <v>0</v>
      </c>
      <c r="AB316" s="734">
        <v>0</v>
      </c>
      <c r="AC316" s="149">
        <v>30.3</v>
      </c>
      <c r="AD316" s="149" t="s">
        <v>24</v>
      </c>
      <c r="AE316" s="148">
        <v>1</v>
      </c>
      <c r="AF316" s="149">
        <v>50</v>
      </c>
      <c r="AG316" s="148">
        <v>1</v>
      </c>
      <c r="AH316" s="149">
        <v>50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1</v>
      </c>
      <c r="S318" s="734">
        <v>0</v>
      </c>
      <c r="T318" s="734">
        <v>0</v>
      </c>
      <c r="U318" s="734">
        <v>0</v>
      </c>
      <c r="V318" s="734">
        <v>0</v>
      </c>
      <c r="W318" s="734">
        <v>0</v>
      </c>
      <c r="X318" s="734">
        <v>0</v>
      </c>
      <c r="Y318" s="734">
        <v>0</v>
      </c>
      <c r="Z318" s="734">
        <v>0</v>
      </c>
      <c r="AA318" s="734">
        <v>0</v>
      </c>
      <c r="AB318" s="734">
        <v>0</v>
      </c>
      <c r="AC318" s="149">
        <v>23.8</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1</v>
      </c>
      <c r="S322" s="734">
        <v>1</v>
      </c>
      <c r="T322" s="734">
        <v>0</v>
      </c>
      <c r="U322" s="734">
        <v>0</v>
      </c>
      <c r="V322" s="734">
        <v>0</v>
      </c>
      <c r="W322" s="734">
        <v>0</v>
      </c>
      <c r="X322" s="734">
        <v>0</v>
      </c>
      <c r="Y322" s="734">
        <v>0</v>
      </c>
      <c r="Z322" s="734">
        <v>0</v>
      </c>
      <c r="AA322" s="734">
        <v>0</v>
      </c>
      <c r="AB322" s="734">
        <v>0</v>
      </c>
      <c r="AC322" s="149">
        <v>26</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1</v>
      </c>
      <c r="S323" s="734">
        <v>0</v>
      </c>
      <c r="T323" s="734">
        <v>0</v>
      </c>
      <c r="U323" s="734">
        <v>0</v>
      </c>
      <c r="V323" s="734">
        <v>0</v>
      </c>
      <c r="W323" s="734">
        <v>0</v>
      </c>
      <c r="X323" s="734">
        <v>0</v>
      </c>
      <c r="Y323" s="734">
        <v>0</v>
      </c>
      <c r="Z323" s="734">
        <v>0</v>
      </c>
      <c r="AA323" s="734">
        <v>0</v>
      </c>
      <c r="AB323" s="734">
        <v>0</v>
      </c>
      <c r="AC323" s="149">
        <v>22.2</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295</v>
      </c>
      <c r="C325" s="459">
        <v>8</v>
      </c>
      <c r="D325" s="459">
        <v>258</v>
      </c>
      <c r="E325" s="459">
        <v>0</v>
      </c>
      <c r="F325" s="459">
        <v>28</v>
      </c>
      <c r="G325" s="459">
        <v>1</v>
      </c>
      <c r="H325" s="459">
        <v>0</v>
      </c>
      <c r="I325" s="459">
        <v>0</v>
      </c>
      <c r="J325" s="459">
        <v>0</v>
      </c>
      <c r="K325" s="459">
        <v>0</v>
      </c>
      <c r="L325" s="459">
        <v>0</v>
      </c>
      <c r="M325" s="459"/>
      <c r="N325" s="447" t="s">
        <v>389</v>
      </c>
      <c r="O325" s="459">
        <v>3</v>
      </c>
      <c r="P325" s="459">
        <v>16</v>
      </c>
      <c r="Q325" s="459">
        <v>41</v>
      </c>
      <c r="R325" s="459">
        <v>103</v>
      </c>
      <c r="S325" s="459">
        <v>88</v>
      </c>
      <c r="T325" s="459">
        <v>37</v>
      </c>
      <c r="U325" s="459">
        <v>6</v>
      </c>
      <c r="V325" s="459">
        <v>1</v>
      </c>
      <c r="W325" s="459">
        <v>0</v>
      </c>
      <c r="X325" s="459">
        <v>0</v>
      </c>
      <c r="Y325" s="459">
        <v>0</v>
      </c>
      <c r="Z325" s="459">
        <v>0</v>
      </c>
      <c r="AA325" s="459">
        <v>0</v>
      </c>
      <c r="AB325" s="459">
        <v>0</v>
      </c>
      <c r="AC325" s="471">
        <v>24.1</v>
      </c>
      <c r="AD325" s="471">
        <v>30</v>
      </c>
      <c r="AE325" s="459">
        <v>44</v>
      </c>
      <c r="AF325" s="471">
        <v>14.915254237288137</v>
      </c>
      <c r="AG325" s="459">
        <v>7</v>
      </c>
      <c r="AH325" s="471">
        <v>2.3728813559322033</v>
      </c>
      <c r="AI325" s="459">
        <v>0</v>
      </c>
      <c r="AJ325" s="472">
        <v>0</v>
      </c>
    </row>
    <row r="326" spans="1:36" x14ac:dyDescent="0.2">
      <c r="A326" s="352" t="s">
        <v>390</v>
      </c>
      <c r="B326" s="461">
        <v>319</v>
      </c>
      <c r="C326" s="353">
        <v>9</v>
      </c>
      <c r="D326" s="353">
        <v>281</v>
      </c>
      <c r="E326" s="353">
        <v>0</v>
      </c>
      <c r="F326" s="353">
        <v>28</v>
      </c>
      <c r="G326" s="353">
        <v>1</v>
      </c>
      <c r="H326" s="353">
        <v>0</v>
      </c>
      <c r="I326" s="353">
        <v>0</v>
      </c>
      <c r="J326" s="353">
        <v>0</v>
      </c>
      <c r="K326" s="353">
        <v>0</v>
      </c>
      <c r="L326" s="353">
        <v>0</v>
      </c>
      <c r="M326" s="353"/>
      <c r="N326" s="448" t="s">
        <v>390</v>
      </c>
      <c r="O326" s="353">
        <v>5</v>
      </c>
      <c r="P326" s="353">
        <v>16</v>
      </c>
      <c r="Q326" s="353">
        <v>42</v>
      </c>
      <c r="R326" s="353">
        <v>109</v>
      </c>
      <c r="S326" s="353">
        <v>99</v>
      </c>
      <c r="T326" s="353">
        <v>40</v>
      </c>
      <c r="U326" s="353">
        <v>7</v>
      </c>
      <c r="V326" s="353">
        <v>1</v>
      </c>
      <c r="W326" s="353">
        <v>0</v>
      </c>
      <c r="X326" s="353">
        <v>0</v>
      </c>
      <c r="Y326" s="353">
        <v>0</v>
      </c>
      <c r="Z326" s="353">
        <v>0</v>
      </c>
      <c r="AA326" s="353">
        <v>0</v>
      </c>
      <c r="AB326" s="353">
        <v>0</v>
      </c>
      <c r="AC326" s="354">
        <v>24.2</v>
      </c>
      <c r="AD326" s="354">
        <v>30.1</v>
      </c>
      <c r="AE326" s="353">
        <v>48</v>
      </c>
      <c r="AF326" s="354">
        <v>15.047021943573668</v>
      </c>
      <c r="AG326" s="353">
        <v>8</v>
      </c>
      <c r="AH326" s="354">
        <v>2.507836990595611</v>
      </c>
      <c r="AI326" s="353">
        <v>0</v>
      </c>
      <c r="AJ326" s="473">
        <v>0</v>
      </c>
    </row>
    <row r="327" spans="1:36" x14ac:dyDescent="0.2">
      <c r="A327" s="352" t="s">
        <v>391</v>
      </c>
      <c r="B327" s="461">
        <v>323</v>
      </c>
      <c r="C327" s="353">
        <v>9</v>
      </c>
      <c r="D327" s="353">
        <v>285</v>
      </c>
      <c r="E327" s="353">
        <v>0</v>
      </c>
      <c r="F327" s="353">
        <v>28</v>
      </c>
      <c r="G327" s="353">
        <v>1</v>
      </c>
      <c r="H327" s="353">
        <v>0</v>
      </c>
      <c r="I327" s="353">
        <v>0</v>
      </c>
      <c r="J327" s="353">
        <v>0</v>
      </c>
      <c r="K327" s="353">
        <v>0</v>
      </c>
      <c r="L327" s="353">
        <v>0</v>
      </c>
      <c r="M327" s="353"/>
      <c r="N327" s="448" t="s">
        <v>391</v>
      </c>
      <c r="O327" s="353">
        <v>5</v>
      </c>
      <c r="P327" s="353">
        <v>16</v>
      </c>
      <c r="Q327" s="353">
        <v>42</v>
      </c>
      <c r="R327" s="353">
        <v>112</v>
      </c>
      <c r="S327" s="353">
        <v>100</v>
      </c>
      <c r="T327" s="353">
        <v>40</v>
      </c>
      <c r="U327" s="353">
        <v>7</v>
      </c>
      <c r="V327" s="353">
        <v>1</v>
      </c>
      <c r="W327" s="353">
        <v>0</v>
      </c>
      <c r="X327" s="353">
        <v>0</v>
      </c>
      <c r="Y327" s="353">
        <v>0</v>
      </c>
      <c r="Z327" s="353">
        <v>0</v>
      </c>
      <c r="AA327" s="353">
        <v>0</v>
      </c>
      <c r="AB327" s="353">
        <v>0</v>
      </c>
      <c r="AC327" s="354">
        <v>24.2</v>
      </c>
      <c r="AD327" s="354">
        <v>30</v>
      </c>
      <c r="AE327" s="353">
        <v>48</v>
      </c>
      <c r="AF327" s="354">
        <v>14.860681114551083</v>
      </c>
      <c r="AG327" s="353">
        <v>8</v>
      </c>
      <c r="AH327" s="354">
        <v>2.4767801857585141</v>
      </c>
      <c r="AI327" s="353">
        <v>0</v>
      </c>
      <c r="AJ327" s="473">
        <v>0</v>
      </c>
    </row>
    <row r="328" spans="1:36" x14ac:dyDescent="0.2">
      <c r="A328" s="352" t="s">
        <v>392</v>
      </c>
      <c r="B328" s="463">
        <v>330</v>
      </c>
      <c r="C328" s="464">
        <v>11</v>
      </c>
      <c r="D328" s="464">
        <v>289</v>
      </c>
      <c r="E328" s="464">
        <v>0</v>
      </c>
      <c r="F328" s="464">
        <v>29</v>
      </c>
      <c r="G328" s="464">
        <v>1</v>
      </c>
      <c r="H328" s="464">
        <v>0</v>
      </c>
      <c r="I328" s="464">
        <v>0</v>
      </c>
      <c r="J328" s="464">
        <v>0</v>
      </c>
      <c r="K328" s="464">
        <v>0</v>
      </c>
      <c r="L328" s="464">
        <v>0</v>
      </c>
      <c r="M328" s="464"/>
      <c r="N328" s="449" t="s">
        <v>392</v>
      </c>
      <c r="O328" s="464">
        <v>6</v>
      </c>
      <c r="P328" s="464">
        <v>17</v>
      </c>
      <c r="Q328" s="464">
        <v>42</v>
      </c>
      <c r="R328" s="464">
        <v>113</v>
      </c>
      <c r="S328" s="464">
        <v>101</v>
      </c>
      <c r="T328" s="464">
        <v>41</v>
      </c>
      <c r="U328" s="464">
        <v>9</v>
      </c>
      <c r="V328" s="464">
        <v>1</v>
      </c>
      <c r="W328" s="464">
        <v>0</v>
      </c>
      <c r="X328" s="464">
        <v>0</v>
      </c>
      <c r="Y328" s="464">
        <v>0</v>
      </c>
      <c r="Z328" s="464">
        <v>0</v>
      </c>
      <c r="AA328" s="464">
        <v>0</v>
      </c>
      <c r="AB328" s="464">
        <v>0</v>
      </c>
      <c r="AC328" s="474">
        <v>24.2</v>
      </c>
      <c r="AD328" s="474">
        <v>30.1</v>
      </c>
      <c r="AE328" s="464">
        <v>51</v>
      </c>
      <c r="AF328" s="474">
        <v>15.454545454545453</v>
      </c>
      <c r="AG328" s="464">
        <v>10</v>
      </c>
      <c r="AH328" s="474">
        <v>3.0303030303030303</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45975</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1</v>
      </c>
      <c r="T350" s="734">
        <v>0</v>
      </c>
      <c r="U350" s="734">
        <v>0</v>
      </c>
      <c r="V350" s="734">
        <v>0</v>
      </c>
      <c r="W350" s="734">
        <v>0</v>
      </c>
      <c r="X350" s="734">
        <v>0</v>
      </c>
      <c r="Y350" s="734">
        <v>0</v>
      </c>
      <c r="Z350" s="734">
        <v>0</v>
      </c>
      <c r="AA350" s="734">
        <v>0</v>
      </c>
      <c r="AB350" s="734">
        <v>0</v>
      </c>
      <c r="AC350" s="149">
        <v>26.9</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0</v>
      </c>
      <c r="E353" s="148">
        <v>0</v>
      </c>
      <c r="F353" s="148">
        <v>1</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35.1</v>
      </c>
      <c r="AD353" s="149" t="s">
        <v>24</v>
      </c>
      <c r="AE353" s="148">
        <v>1</v>
      </c>
      <c r="AF353" s="149">
        <v>100</v>
      </c>
      <c r="AG353" s="148">
        <v>1</v>
      </c>
      <c r="AH353" s="149">
        <v>100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0</v>
      </c>
      <c r="C358" s="148">
        <v>0</v>
      </c>
      <c r="D358" s="148">
        <v>0</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352" t="s">
        <v>77</v>
      </c>
      <c r="B359" s="502">
        <v>0</v>
      </c>
      <c r="C359" s="152">
        <v>0</v>
      </c>
      <c r="D359" s="152">
        <v>0</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352" t="s">
        <v>48</v>
      </c>
      <c r="B360" s="500">
        <v>0</v>
      </c>
      <c r="C360" s="148">
        <v>0</v>
      </c>
      <c r="D360" s="148">
        <v>0</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352" t="s">
        <v>79</v>
      </c>
      <c r="B361" s="500">
        <v>0</v>
      </c>
      <c r="C361" s="148">
        <v>0</v>
      </c>
      <c r="D361" s="148">
        <v>0</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0</v>
      </c>
      <c r="W361" s="734">
        <v>0</v>
      </c>
      <c r="X361" s="734">
        <v>0</v>
      </c>
      <c r="Y361" s="734">
        <v>0</v>
      </c>
      <c r="Z361" s="734">
        <v>0</v>
      </c>
      <c r="AA361" s="734">
        <v>0</v>
      </c>
      <c r="AB361" s="734">
        <v>0</v>
      </c>
      <c r="AC361" s="149" t="s">
        <v>24</v>
      </c>
      <c r="AD361" s="149" t="s">
        <v>24</v>
      </c>
      <c r="AE361" s="148">
        <v>0</v>
      </c>
      <c r="AF361" s="149">
        <v>0</v>
      </c>
      <c r="AG361" s="148">
        <v>0</v>
      </c>
      <c r="AH361" s="149">
        <v>0</v>
      </c>
      <c r="AI361" s="148">
        <v>0</v>
      </c>
      <c r="AJ361" s="501">
        <v>0</v>
      </c>
    </row>
    <row r="362" spans="1:36" x14ac:dyDescent="0.2">
      <c r="A362" s="352" t="s">
        <v>80</v>
      </c>
      <c r="B362" s="500">
        <v>2</v>
      </c>
      <c r="C362" s="148">
        <v>0</v>
      </c>
      <c r="D362" s="148">
        <v>2</v>
      </c>
      <c r="E362" s="148">
        <v>0</v>
      </c>
      <c r="F362" s="148">
        <v>0</v>
      </c>
      <c r="G362" s="148">
        <v>0</v>
      </c>
      <c r="H362" s="148">
        <v>0</v>
      </c>
      <c r="I362" s="148">
        <v>0</v>
      </c>
      <c r="J362" s="148">
        <v>0</v>
      </c>
      <c r="K362" s="148">
        <v>0</v>
      </c>
      <c r="L362" s="148">
        <v>0</v>
      </c>
      <c r="M362" s="476"/>
      <c r="N362" s="448" t="s">
        <v>80</v>
      </c>
      <c r="O362" s="733">
        <v>0</v>
      </c>
      <c r="P362" s="734">
        <v>0</v>
      </c>
      <c r="Q362" s="734">
        <v>0</v>
      </c>
      <c r="R362" s="734">
        <v>1</v>
      </c>
      <c r="S362" s="734">
        <v>1</v>
      </c>
      <c r="T362" s="734">
        <v>0</v>
      </c>
      <c r="U362" s="734">
        <v>0</v>
      </c>
      <c r="V362" s="734">
        <v>0</v>
      </c>
      <c r="W362" s="734">
        <v>0</v>
      </c>
      <c r="X362" s="734">
        <v>0</v>
      </c>
      <c r="Y362" s="734">
        <v>0</v>
      </c>
      <c r="Z362" s="734">
        <v>0</v>
      </c>
      <c r="AA362" s="734">
        <v>0</v>
      </c>
      <c r="AB362" s="734">
        <v>0</v>
      </c>
      <c r="AC362" s="149">
        <v>24.4</v>
      </c>
      <c r="AD362" s="149" t="s">
        <v>24</v>
      </c>
      <c r="AE362" s="148">
        <v>0</v>
      </c>
      <c r="AF362" s="149">
        <v>0</v>
      </c>
      <c r="AG362" s="148">
        <v>0</v>
      </c>
      <c r="AH362" s="149">
        <v>0</v>
      </c>
      <c r="AI362" s="148">
        <v>0</v>
      </c>
      <c r="AJ362" s="501">
        <v>0</v>
      </c>
    </row>
    <row r="363" spans="1:36" ht="13.5" thickBot="1" x14ac:dyDescent="0.25">
      <c r="A363" s="352" t="s">
        <v>81</v>
      </c>
      <c r="B363" s="502">
        <v>0</v>
      </c>
      <c r="C363" s="152">
        <v>0</v>
      </c>
      <c r="D363" s="152">
        <v>0</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0</v>
      </c>
      <c r="V363" s="736">
        <v>0</v>
      </c>
      <c r="W363" s="736">
        <v>0</v>
      </c>
      <c r="X363" s="736">
        <v>0</v>
      </c>
      <c r="Y363" s="736">
        <v>0</v>
      </c>
      <c r="Z363" s="736">
        <v>0</v>
      </c>
      <c r="AA363" s="736">
        <v>0</v>
      </c>
      <c r="AB363" s="736">
        <v>0</v>
      </c>
      <c r="AC363" s="153" t="s">
        <v>24</v>
      </c>
      <c r="AD363" s="153" t="s">
        <v>24</v>
      </c>
      <c r="AE363" s="152">
        <v>0</v>
      </c>
      <c r="AF363" s="153">
        <v>0</v>
      </c>
      <c r="AG363" s="152">
        <v>0</v>
      </c>
      <c r="AH363" s="153">
        <v>0</v>
      </c>
      <c r="AI363" s="152">
        <v>0</v>
      </c>
      <c r="AJ363" s="503">
        <v>0</v>
      </c>
    </row>
    <row r="364" spans="1:36" x14ac:dyDescent="0.2">
      <c r="A364" s="352" t="s">
        <v>50</v>
      </c>
      <c r="B364" s="504">
        <v>2</v>
      </c>
      <c r="C364" s="150">
        <v>0</v>
      </c>
      <c r="D364" s="150">
        <v>1</v>
      </c>
      <c r="E364" s="150">
        <v>0</v>
      </c>
      <c r="F364" s="150">
        <v>1</v>
      </c>
      <c r="G364" s="150">
        <v>0</v>
      </c>
      <c r="H364" s="150">
        <v>0</v>
      </c>
      <c r="I364" s="150">
        <v>0</v>
      </c>
      <c r="J364" s="150">
        <v>0</v>
      </c>
      <c r="K364" s="150">
        <v>0</v>
      </c>
      <c r="L364" s="150">
        <v>0</v>
      </c>
      <c r="M364" s="478"/>
      <c r="N364" s="448" t="s">
        <v>50</v>
      </c>
      <c r="O364" s="738">
        <v>0</v>
      </c>
      <c r="P364" s="739">
        <v>0</v>
      </c>
      <c r="Q364" s="739">
        <v>0</v>
      </c>
      <c r="R364" s="739">
        <v>1</v>
      </c>
      <c r="S364" s="739">
        <v>0</v>
      </c>
      <c r="T364" s="739">
        <v>0</v>
      </c>
      <c r="U364" s="739">
        <v>1</v>
      </c>
      <c r="V364" s="739">
        <v>0</v>
      </c>
      <c r="W364" s="739">
        <v>0</v>
      </c>
      <c r="X364" s="739">
        <v>0</v>
      </c>
      <c r="Y364" s="739">
        <v>0</v>
      </c>
      <c r="Z364" s="739">
        <v>0</v>
      </c>
      <c r="AA364" s="739">
        <v>0</v>
      </c>
      <c r="AB364" s="739">
        <v>0</v>
      </c>
      <c r="AC364" s="151">
        <v>28.2</v>
      </c>
      <c r="AD364" s="151" t="s">
        <v>24</v>
      </c>
      <c r="AE364" s="150">
        <v>1</v>
      </c>
      <c r="AF364" s="151">
        <v>50</v>
      </c>
      <c r="AG364" s="150">
        <v>1</v>
      </c>
      <c r="AH364" s="151">
        <v>50</v>
      </c>
      <c r="AI364" s="150">
        <v>0</v>
      </c>
      <c r="AJ364" s="505">
        <v>0</v>
      </c>
    </row>
    <row r="365" spans="1:36" x14ac:dyDescent="0.2">
      <c r="A365" s="352" t="s">
        <v>82</v>
      </c>
      <c r="B365" s="500">
        <v>1</v>
      </c>
      <c r="C365" s="148">
        <v>0</v>
      </c>
      <c r="D365" s="148">
        <v>1</v>
      </c>
      <c r="E365" s="148">
        <v>0</v>
      </c>
      <c r="F365" s="148">
        <v>0</v>
      </c>
      <c r="G365" s="148">
        <v>0</v>
      </c>
      <c r="H365" s="148">
        <v>0</v>
      </c>
      <c r="I365" s="148">
        <v>0</v>
      </c>
      <c r="J365" s="148">
        <v>0</v>
      </c>
      <c r="K365" s="148">
        <v>0</v>
      </c>
      <c r="L365" s="148">
        <v>0</v>
      </c>
      <c r="M365" s="476"/>
      <c r="N365" s="448" t="s">
        <v>82</v>
      </c>
      <c r="O365" s="733">
        <v>0</v>
      </c>
      <c r="P365" s="734">
        <v>0</v>
      </c>
      <c r="Q365" s="734">
        <v>0</v>
      </c>
      <c r="R365" s="734">
        <v>1</v>
      </c>
      <c r="S365" s="734">
        <v>0</v>
      </c>
      <c r="T365" s="734">
        <v>0</v>
      </c>
      <c r="U365" s="734">
        <v>0</v>
      </c>
      <c r="V365" s="734">
        <v>0</v>
      </c>
      <c r="W365" s="734">
        <v>0</v>
      </c>
      <c r="X365" s="734">
        <v>0</v>
      </c>
      <c r="Y365" s="734">
        <v>0</v>
      </c>
      <c r="Z365" s="734">
        <v>0</v>
      </c>
      <c r="AA365" s="734">
        <v>0</v>
      </c>
      <c r="AB365" s="734">
        <v>0</v>
      </c>
      <c r="AC365" s="149">
        <v>24.2</v>
      </c>
      <c r="AD365" s="149" t="s">
        <v>24</v>
      </c>
      <c r="AE365" s="148">
        <v>0</v>
      </c>
      <c r="AF365" s="149">
        <v>0</v>
      </c>
      <c r="AG365" s="148">
        <v>0</v>
      </c>
      <c r="AH365" s="149">
        <v>0</v>
      </c>
      <c r="AI365" s="148">
        <v>0</v>
      </c>
      <c r="AJ365" s="501">
        <v>0</v>
      </c>
    </row>
    <row r="366" spans="1:36" x14ac:dyDescent="0.2">
      <c r="A366" s="352" t="s">
        <v>83</v>
      </c>
      <c r="B366" s="500">
        <v>2</v>
      </c>
      <c r="C366" s="148">
        <v>0</v>
      </c>
      <c r="D366" s="148">
        <v>1</v>
      </c>
      <c r="E366" s="148">
        <v>0</v>
      </c>
      <c r="F366" s="148">
        <v>1</v>
      </c>
      <c r="G366" s="148">
        <v>0</v>
      </c>
      <c r="H366" s="148">
        <v>0</v>
      </c>
      <c r="I366" s="148">
        <v>0</v>
      </c>
      <c r="J366" s="148">
        <v>0</v>
      </c>
      <c r="K366" s="148">
        <v>0</v>
      </c>
      <c r="L366" s="148">
        <v>0</v>
      </c>
      <c r="M366" s="476"/>
      <c r="N366" s="448" t="s">
        <v>83</v>
      </c>
      <c r="O366" s="733">
        <v>0</v>
      </c>
      <c r="P366" s="734">
        <v>0</v>
      </c>
      <c r="Q366" s="734">
        <v>0</v>
      </c>
      <c r="R366" s="734">
        <v>1</v>
      </c>
      <c r="S366" s="734">
        <v>1</v>
      </c>
      <c r="T366" s="734">
        <v>0</v>
      </c>
      <c r="U366" s="734">
        <v>0</v>
      </c>
      <c r="V366" s="734">
        <v>0</v>
      </c>
      <c r="W366" s="734">
        <v>0</v>
      </c>
      <c r="X366" s="734">
        <v>0</v>
      </c>
      <c r="Y366" s="734">
        <v>0</v>
      </c>
      <c r="Z366" s="734">
        <v>0</v>
      </c>
      <c r="AA366" s="734">
        <v>0</v>
      </c>
      <c r="AB366" s="734">
        <v>0</v>
      </c>
      <c r="AC366" s="149">
        <v>24.9</v>
      </c>
      <c r="AD366" s="149" t="s">
        <v>24</v>
      </c>
      <c r="AE366" s="148">
        <v>0</v>
      </c>
      <c r="AF366" s="149">
        <v>0</v>
      </c>
      <c r="AG366" s="148">
        <v>0</v>
      </c>
      <c r="AH366" s="149">
        <v>0</v>
      </c>
      <c r="AI366" s="148">
        <v>0</v>
      </c>
      <c r="AJ366" s="501">
        <v>0</v>
      </c>
    </row>
    <row r="367" spans="1:36" x14ac:dyDescent="0.2">
      <c r="A367" s="352" t="s">
        <v>84</v>
      </c>
      <c r="B367" s="500">
        <v>3</v>
      </c>
      <c r="C367" s="148">
        <v>0</v>
      </c>
      <c r="D367" s="148">
        <v>2</v>
      </c>
      <c r="E367" s="148">
        <v>0</v>
      </c>
      <c r="F367" s="148">
        <v>1</v>
      </c>
      <c r="G367" s="148">
        <v>0</v>
      </c>
      <c r="H367" s="148">
        <v>0</v>
      </c>
      <c r="I367" s="148">
        <v>0</v>
      </c>
      <c r="J367" s="148">
        <v>0</v>
      </c>
      <c r="K367" s="148">
        <v>0</v>
      </c>
      <c r="L367" s="148">
        <v>0</v>
      </c>
      <c r="M367" s="476"/>
      <c r="N367" s="448" t="s">
        <v>84</v>
      </c>
      <c r="O367" s="733">
        <v>0</v>
      </c>
      <c r="P367" s="734">
        <v>0</v>
      </c>
      <c r="Q367" s="734">
        <v>1</v>
      </c>
      <c r="R367" s="734">
        <v>1</v>
      </c>
      <c r="S367" s="734">
        <v>0</v>
      </c>
      <c r="T367" s="734">
        <v>0</v>
      </c>
      <c r="U367" s="734">
        <v>1</v>
      </c>
      <c r="V367" s="734">
        <v>0</v>
      </c>
      <c r="W367" s="734">
        <v>0</v>
      </c>
      <c r="X367" s="734">
        <v>0</v>
      </c>
      <c r="Y367" s="734">
        <v>0</v>
      </c>
      <c r="Z367" s="734">
        <v>0</v>
      </c>
      <c r="AA367" s="734">
        <v>0</v>
      </c>
      <c r="AB367" s="734">
        <v>0</v>
      </c>
      <c r="AC367" s="149">
        <v>24.3</v>
      </c>
      <c r="AD367" s="149" t="s">
        <v>24</v>
      </c>
      <c r="AE367" s="148">
        <v>1</v>
      </c>
      <c r="AF367" s="149">
        <v>33.333333333333329</v>
      </c>
      <c r="AG367" s="148">
        <v>1</v>
      </c>
      <c r="AH367" s="149">
        <v>33.333333333333329</v>
      </c>
      <c r="AI367" s="148">
        <v>0</v>
      </c>
      <c r="AJ367" s="501">
        <v>0</v>
      </c>
    </row>
    <row r="368" spans="1:36" x14ac:dyDescent="0.2">
      <c r="A368" s="352" t="s">
        <v>51</v>
      </c>
      <c r="B368" s="500">
        <v>1</v>
      </c>
      <c r="C368" s="148">
        <v>0</v>
      </c>
      <c r="D368" s="148">
        <v>1</v>
      </c>
      <c r="E368" s="148">
        <v>0</v>
      </c>
      <c r="F368" s="148">
        <v>0</v>
      </c>
      <c r="G368" s="148">
        <v>0</v>
      </c>
      <c r="H368" s="148">
        <v>0</v>
      </c>
      <c r="I368" s="148">
        <v>0</v>
      </c>
      <c r="J368" s="148">
        <v>0</v>
      </c>
      <c r="K368" s="148">
        <v>0</v>
      </c>
      <c r="L368" s="148">
        <v>0</v>
      </c>
      <c r="M368" s="476"/>
      <c r="N368" s="448" t="s">
        <v>51</v>
      </c>
      <c r="O368" s="733">
        <v>0</v>
      </c>
      <c r="P368" s="734">
        <v>0</v>
      </c>
      <c r="Q368" s="734">
        <v>0</v>
      </c>
      <c r="R368" s="734">
        <v>0</v>
      </c>
      <c r="S368" s="734">
        <v>1</v>
      </c>
      <c r="T368" s="734">
        <v>0</v>
      </c>
      <c r="U368" s="734">
        <v>0</v>
      </c>
      <c r="V368" s="734">
        <v>0</v>
      </c>
      <c r="W368" s="734">
        <v>0</v>
      </c>
      <c r="X368" s="734">
        <v>0</v>
      </c>
      <c r="Y368" s="734">
        <v>0</v>
      </c>
      <c r="Z368" s="734">
        <v>0</v>
      </c>
      <c r="AA368" s="734">
        <v>0</v>
      </c>
      <c r="AB368" s="734">
        <v>0</v>
      </c>
      <c r="AC368" s="149">
        <v>28.5</v>
      </c>
      <c r="AD368" s="149" t="s">
        <v>24</v>
      </c>
      <c r="AE368" s="148">
        <v>0</v>
      </c>
      <c r="AF368" s="149">
        <v>0</v>
      </c>
      <c r="AG368" s="148">
        <v>0</v>
      </c>
      <c r="AH368" s="149">
        <v>0</v>
      </c>
      <c r="AI368" s="148">
        <v>0</v>
      </c>
      <c r="AJ368" s="501">
        <v>0</v>
      </c>
    </row>
    <row r="369" spans="1:36" x14ac:dyDescent="0.2">
      <c r="A369" s="352" t="s">
        <v>85</v>
      </c>
      <c r="B369" s="500">
        <v>5</v>
      </c>
      <c r="C369" s="148">
        <v>0</v>
      </c>
      <c r="D369" s="148">
        <v>5</v>
      </c>
      <c r="E369" s="148">
        <v>0</v>
      </c>
      <c r="F369" s="148">
        <v>0</v>
      </c>
      <c r="G369" s="148">
        <v>0</v>
      </c>
      <c r="H369" s="148">
        <v>0</v>
      </c>
      <c r="I369" s="148">
        <v>0</v>
      </c>
      <c r="J369" s="148">
        <v>0</v>
      </c>
      <c r="K369" s="148">
        <v>0</v>
      </c>
      <c r="L369" s="148">
        <v>0</v>
      </c>
      <c r="M369" s="476"/>
      <c r="N369" s="448" t="s">
        <v>85</v>
      </c>
      <c r="O369" s="733">
        <v>0</v>
      </c>
      <c r="P369" s="734">
        <v>0</v>
      </c>
      <c r="Q369" s="734">
        <v>1</v>
      </c>
      <c r="R369" s="734">
        <v>2</v>
      </c>
      <c r="S369" s="734">
        <v>2</v>
      </c>
      <c r="T369" s="734">
        <v>0</v>
      </c>
      <c r="U369" s="734">
        <v>0</v>
      </c>
      <c r="V369" s="734">
        <v>0</v>
      </c>
      <c r="W369" s="734">
        <v>0</v>
      </c>
      <c r="X369" s="734">
        <v>0</v>
      </c>
      <c r="Y369" s="734">
        <v>0</v>
      </c>
      <c r="Z369" s="734">
        <v>0</v>
      </c>
      <c r="AA369" s="734">
        <v>0</v>
      </c>
      <c r="AB369" s="734">
        <v>0</v>
      </c>
      <c r="AC369" s="149">
        <v>23.6</v>
      </c>
      <c r="AD369" s="149" t="s">
        <v>24</v>
      </c>
      <c r="AE369" s="148">
        <v>0</v>
      </c>
      <c r="AF369" s="149">
        <v>0</v>
      </c>
      <c r="AG369" s="148">
        <v>0</v>
      </c>
      <c r="AH369" s="149">
        <v>0</v>
      </c>
      <c r="AI369" s="148">
        <v>0</v>
      </c>
      <c r="AJ369" s="501">
        <v>0</v>
      </c>
    </row>
    <row r="370" spans="1:36" x14ac:dyDescent="0.2">
      <c r="A370" s="352" t="s">
        <v>86</v>
      </c>
      <c r="B370" s="500">
        <v>4</v>
      </c>
      <c r="C370" s="148">
        <v>0</v>
      </c>
      <c r="D370" s="148">
        <v>4</v>
      </c>
      <c r="E370" s="148">
        <v>0</v>
      </c>
      <c r="F370" s="148">
        <v>0</v>
      </c>
      <c r="G370" s="148">
        <v>0</v>
      </c>
      <c r="H370" s="148">
        <v>0</v>
      </c>
      <c r="I370" s="148">
        <v>0</v>
      </c>
      <c r="J370" s="148">
        <v>0</v>
      </c>
      <c r="K370" s="148">
        <v>0</v>
      </c>
      <c r="L370" s="148">
        <v>0</v>
      </c>
      <c r="M370" s="476"/>
      <c r="N370" s="448" t="s">
        <v>86</v>
      </c>
      <c r="O370" s="733">
        <v>0</v>
      </c>
      <c r="P370" s="734">
        <v>0</v>
      </c>
      <c r="Q370" s="734">
        <v>2</v>
      </c>
      <c r="R370" s="734">
        <v>1</v>
      </c>
      <c r="S370" s="734">
        <v>0</v>
      </c>
      <c r="T370" s="734">
        <v>1</v>
      </c>
      <c r="U370" s="734">
        <v>0</v>
      </c>
      <c r="V370" s="734">
        <v>0</v>
      </c>
      <c r="W370" s="734">
        <v>0</v>
      </c>
      <c r="X370" s="734">
        <v>0</v>
      </c>
      <c r="Y370" s="734">
        <v>0</v>
      </c>
      <c r="Z370" s="734">
        <v>0</v>
      </c>
      <c r="AA370" s="734">
        <v>0</v>
      </c>
      <c r="AB370" s="734">
        <v>0</v>
      </c>
      <c r="AC370" s="149">
        <v>22.3</v>
      </c>
      <c r="AD370" s="149" t="s">
        <v>24</v>
      </c>
      <c r="AE370" s="148">
        <v>1</v>
      </c>
      <c r="AF370" s="149">
        <v>25</v>
      </c>
      <c r="AG370" s="148">
        <v>0</v>
      </c>
      <c r="AH370" s="149">
        <v>0</v>
      </c>
      <c r="AI370" s="148">
        <v>0</v>
      </c>
      <c r="AJ370" s="501">
        <v>0</v>
      </c>
    </row>
    <row r="371" spans="1:36" x14ac:dyDescent="0.2">
      <c r="A371" s="352" t="s">
        <v>87</v>
      </c>
      <c r="B371" s="500">
        <v>3</v>
      </c>
      <c r="C371" s="148">
        <v>0</v>
      </c>
      <c r="D371" s="148">
        <v>2</v>
      </c>
      <c r="E371" s="148">
        <v>0</v>
      </c>
      <c r="F371" s="148">
        <v>1</v>
      </c>
      <c r="G371" s="148">
        <v>0</v>
      </c>
      <c r="H371" s="148">
        <v>0</v>
      </c>
      <c r="I371" s="148">
        <v>0</v>
      </c>
      <c r="J371" s="148">
        <v>0</v>
      </c>
      <c r="K371" s="148">
        <v>0</v>
      </c>
      <c r="L371" s="148">
        <v>0</v>
      </c>
      <c r="M371" s="476"/>
      <c r="N371" s="448" t="s">
        <v>87</v>
      </c>
      <c r="O371" s="733">
        <v>0</v>
      </c>
      <c r="P371" s="734">
        <v>1</v>
      </c>
      <c r="Q371" s="734">
        <v>1</v>
      </c>
      <c r="R371" s="734">
        <v>0</v>
      </c>
      <c r="S371" s="734">
        <v>1</v>
      </c>
      <c r="T371" s="734">
        <v>0</v>
      </c>
      <c r="U371" s="734">
        <v>0</v>
      </c>
      <c r="V371" s="734">
        <v>0</v>
      </c>
      <c r="W371" s="734">
        <v>0</v>
      </c>
      <c r="X371" s="734">
        <v>0</v>
      </c>
      <c r="Y371" s="734">
        <v>0</v>
      </c>
      <c r="Z371" s="734">
        <v>0</v>
      </c>
      <c r="AA371" s="734">
        <v>0</v>
      </c>
      <c r="AB371" s="734">
        <v>0</v>
      </c>
      <c r="AC371" s="149">
        <v>19.7</v>
      </c>
      <c r="AD371" s="149" t="s">
        <v>24</v>
      </c>
      <c r="AE371" s="148">
        <v>0</v>
      </c>
      <c r="AF371" s="149">
        <v>0</v>
      </c>
      <c r="AG371" s="148">
        <v>0</v>
      </c>
      <c r="AH371" s="149">
        <v>0</v>
      </c>
      <c r="AI371" s="148">
        <v>0</v>
      </c>
      <c r="AJ371" s="501">
        <v>0</v>
      </c>
    </row>
    <row r="372" spans="1:36" x14ac:dyDescent="0.2">
      <c r="A372" s="352" t="s">
        <v>53</v>
      </c>
      <c r="B372" s="504">
        <v>4</v>
      </c>
      <c r="C372" s="150">
        <v>0</v>
      </c>
      <c r="D372" s="150">
        <v>4</v>
      </c>
      <c r="E372" s="150">
        <v>0</v>
      </c>
      <c r="F372" s="150">
        <v>0</v>
      </c>
      <c r="G372" s="150">
        <v>0</v>
      </c>
      <c r="H372" s="150">
        <v>0</v>
      </c>
      <c r="I372" s="150">
        <v>0</v>
      </c>
      <c r="J372" s="150">
        <v>0</v>
      </c>
      <c r="K372" s="150">
        <v>0</v>
      </c>
      <c r="L372" s="150">
        <v>0</v>
      </c>
      <c r="M372" s="478"/>
      <c r="N372" s="448" t="s">
        <v>53</v>
      </c>
      <c r="O372" s="733">
        <v>0</v>
      </c>
      <c r="P372" s="734">
        <v>0</v>
      </c>
      <c r="Q372" s="734">
        <v>0</v>
      </c>
      <c r="R372" s="734">
        <v>2</v>
      </c>
      <c r="S372" s="734">
        <v>2</v>
      </c>
      <c r="T372" s="734">
        <v>0</v>
      </c>
      <c r="U372" s="734">
        <v>0</v>
      </c>
      <c r="V372" s="734">
        <v>0</v>
      </c>
      <c r="W372" s="734">
        <v>0</v>
      </c>
      <c r="X372" s="734">
        <v>0</v>
      </c>
      <c r="Y372" s="734">
        <v>0</v>
      </c>
      <c r="Z372" s="734">
        <v>0</v>
      </c>
      <c r="AA372" s="734">
        <v>0</v>
      </c>
      <c r="AB372" s="734">
        <v>0</v>
      </c>
      <c r="AC372" s="151">
        <v>26.2</v>
      </c>
      <c r="AD372" s="151" t="s">
        <v>24</v>
      </c>
      <c r="AE372" s="150">
        <v>0</v>
      </c>
      <c r="AF372" s="151">
        <v>0</v>
      </c>
      <c r="AG372" s="150">
        <v>0</v>
      </c>
      <c r="AH372" s="151">
        <v>0</v>
      </c>
      <c r="AI372" s="150">
        <v>0</v>
      </c>
      <c r="AJ372" s="505">
        <v>0</v>
      </c>
    </row>
    <row r="373" spans="1:36" x14ac:dyDescent="0.2">
      <c r="A373" s="352" t="s">
        <v>88</v>
      </c>
      <c r="B373" s="500">
        <v>7</v>
      </c>
      <c r="C373" s="148">
        <v>0</v>
      </c>
      <c r="D373" s="148">
        <v>7</v>
      </c>
      <c r="E373" s="148">
        <v>0</v>
      </c>
      <c r="F373" s="148">
        <v>0</v>
      </c>
      <c r="G373" s="148">
        <v>0</v>
      </c>
      <c r="H373" s="148">
        <v>0</v>
      </c>
      <c r="I373" s="148">
        <v>0</v>
      </c>
      <c r="J373" s="148">
        <v>0</v>
      </c>
      <c r="K373" s="148">
        <v>0</v>
      </c>
      <c r="L373" s="148">
        <v>0</v>
      </c>
      <c r="M373" s="476"/>
      <c r="N373" s="448" t="s">
        <v>88</v>
      </c>
      <c r="O373" s="733">
        <v>0</v>
      </c>
      <c r="P373" s="734">
        <v>0</v>
      </c>
      <c r="Q373" s="734">
        <v>1</v>
      </c>
      <c r="R373" s="734">
        <v>2</v>
      </c>
      <c r="S373" s="734">
        <v>4</v>
      </c>
      <c r="T373" s="734">
        <v>0</v>
      </c>
      <c r="U373" s="734">
        <v>0</v>
      </c>
      <c r="V373" s="734">
        <v>0</v>
      </c>
      <c r="W373" s="734">
        <v>0</v>
      </c>
      <c r="X373" s="734">
        <v>0</v>
      </c>
      <c r="Y373" s="734">
        <v>0</v>
      </c>
      <c r="Z373" s="734">
        <v>0</v>
      </c>
      <c r="AA373" s="734">
        <v>0</v>
      </c>
      <c r="AB373" s="734">
        <v>0</v>
      </c>
      <c r="AC373" s="149">
        <v>24.8</v>
      </c>
      <c r="AD373" s="149" t="s">
        <v>24</v>
      </c>
      <c r="AE373" s="148">
        <v>0</v>
      </c>
      <c r="AF373" s="149">
        <v>0</v>
      </c>
      <c r="AG373" s="148">
        <v>0</v>
      </c>
      <c r="AH373" s="149">
        <v>0</v>
      </c>
      <c r="AI373" s="148">
        <v>0</v>
      </c>
      <c r="AJ373" s="501">
        <v>0</v>
      </c>
    </row>
    <row r="374" spans="1:36" x14ac:dyDescent="0.2">
      <c r="A374" s="352" t="s">
        <v>89</v>
      </c>
      <c r="B374" s="500">
        <v>1</v>
      </c>
      <c r="C374" s="148">
        <v>0</v>
      </c>
      <c r="D374" s="148">
        <v>1</v>
      </c>
      <c r="E374" s="148">
        <v>0</v>
      </c>
      <c r="F374" s="148">
        <v>0</v>
      </c>
      <c r="G374" s="148">
        <v>0</v>
      </c>
      <c r="H374" s="148">
        <v>0</v>
      </c>
      <c r="I374" s="148">
        <v>0</v>
      </c>
      <c r="J374" s="148">
        <v>0</v>
      </c>
      <c r="K374" s="148">
        <v>0</v>
      </c>
      <c r="L374" s="148">
        <v>0</v>
      </c>
      <c r="M374" s="476"/>
      <c r="N374" s="448" t="s">
        <v>89</v>
      </c>
      <c r="O374" s="733">
        <v>0</v>
      </c>
      <c r="P374" s="734">
        <v>0</v>
      </c>
      <c r="Q374" s="734">
        <v>0</v>
      </c>
      <c r="R374" s="734">
        <v>0</v>
      </c>
      <c r="S374" s="734">
        <v>1</v>
      </c>
      <c r="T374" s="734">
        <v>0</v>
      </c>
      <c r="U374" s="734">
        <v>0</v>
      </c>
      <c r="V374" s="734">
        <v>0</v>
      </c>
      <c r="W374" s="734">
        <v>0</v>
      </c>
      <c r="X374" s="734">
        <v>0</v>
      </c>
      <c r="Y374" s="734">
        <v>0</v>
      </c>
      <c r="Z374" s="734">
        <v>0</v>
      </c>
      <c r="AA374" s="734">
        <v>0</v>
      </c>
      <c r="AB374" s="734">
        <v>0</v>
      </c>
      <c r="AC374" s="149">
        <v>29.5</v>
      </c>
      <c r="AD374" s="149" t="s">
        <v>24</v>
      </c>
      <c r="AE374" s="148">
        <v>0</v>
      </c>
      <c r="AF374" s="149">
        <v>0</v>
      </c>
      <c r="AG374" s="148">
        <v>0</v>
      </c>
      <c r="AH374" s="149">
        <v>0</v>
      </c>
      <c r="AI374" s="148">
        <v>0</v>
      </c>
      <c r="AJ374" s="501">
        <v>0</v>
      </c>
    </row>
    <row r="375" spans="1:36" x14ac:dyDescent="0.2">
      <c r="A375" s="352" t="s">
        <v>90</v>
      </c>
      <c r="B375" s="500">
        <v>2</v>
      </c>
      <c r="C375" s="148">
        <v>0</v>
      </c>
      <c r="D375" s="148">
        <v>2</v>
      </c>
      <c r="E375" s="148">
        <v>0</v>
      </c>
      <c r="F375" s="148">
        <v>0</v>
      </c>
      <c r="G375" s="148">
        <v>0</v>
      </c>
      <c r="H375" s="148">
        <v>0</v>
      </c>
      <c r="I375" s="148">
        <v>0</v>
      </c>
      <c r="J375" s="148">
        <v>0</v>
      </c>
      <c r="K375" s="148">
        <v>0</v>
      </c>
      <c r="L375" s="148">
        <v>0</v>
      </c>
      <c r="M375" s="476"/>
      <c r="N375" s="448" t="s">
        <v>90</v>
      </c>
      <c r="O375" s="733">
        <v>0</v>
      </c>
      <c r="P375" s="734">
        <v>0</v>
      </c>
      <c r="Q375" s="734">
        <v>0</v>
      </c>
      <c r="R375" s="734">
        <v>1</v>
      </c>
      <c r="S375" s="734">
        <v>1</v>
      </c>
      <c r="T375" s="734">
        <v>0</v>
      </c>
      <c r="U375" s="734">
        <v>0</v>
      </c>
      <c r="V375" s="734">
        <v>0</v>
      </c>
      <c r="W375" s="734">
        <v>0</v>
      </c>
      <c r="X375" s="734">
        <v>0</v>
      </c>
      <c r="Y375" s="734">
        <v>0</v>
      </c>
      <c r="Z375" s="734">
        <v>0</v>
      </c>
      <c r="AA375" s="734">
        <v>0</v>
      </c>
      <c r="AB375" s="734">
        <v>0</v>
      </c>
      <c r="AC375" s="149">
        <v>25.6</v>
      </c>
      <c r="AD375" s="149" t="s">
        <v>24</v>
      </c>
      <c r="AE375" s="148">
        <v>0</v>
      </c>
      <c r="AF375" s="149">
        <v>0</v>
      </c>
      <c r="AG375" s="148">
        <v>0</v>
      </c>
      <c r="AH375" s="149">
        <v>0</v>
      </c>
      <c r="AI375" s="148">
        <v>0</v>
      </c>
      <c r="AJ375" s="501">
        <v>0</v>
      </c>
    </row>
    <row r="376" spans="1:36" x14ac:dyDescent="0.2">
      <c r="A376" s="352" t="s">
        <v>55</v>
      </c>
      <c r="B376" s="500">
        <v>4</v>
      </c>
      <c r="C376" s="148">
        <v>0</v>
      </c>
      <c r="D376" s="148">
        <v>3</v>
      </c>
      <c r="E376" s="148">
        <v>0</v>
      </c>
      <c r="F376" s="148">
        <v>1</v>
      </c>
      <c r="G376" s="148">
        <v>0</v>
      </c>
      <c r="H376" s="148">
        <v>0</v>
      </c>
      <c r="I376" s="148">
        <v>0</v>
      </c>
      <c r="J376" s="148">
        <v>0</v>
      </c>
      <c r="K376" s="148">
        <v>0</v>
      </c>
      <c r="L376" s="148">
        <v>0</v>
      </c>
      <c r="M376" s="476"/>
      <c r="N376" s="448" t="s">
        <v>55</v>
      </c>
      <c r="O376" s="733">
        <v>0</v>
      </c>
      <c r="P376" s="734">
        <v>0</v>
      </c>
      <c r="Q376" s="734">
        <v>0</v>
      </c>
      <c r="R376" s="734">
        <v>0</v>
      </c>
      <c r="S376" s="734">
        <v>0</v>
      </c>
      <c r="T376" s="734">
        <v>4</v>
      </c>
      <c r="U376" s="734">
        <v>0</v>
      </c>
      <c r="V376" s="734">
        <v>0</v>
      </c>
      <c r="W376" s="734">
        <v>0</v>
      </c>
      <c r="X376" s="734">
        <v>0</v>
      </c>
      <c r="Y376" s="734">
        <v>0</v>
      </c>
      <c r="Z376" s="734">
        <v>0</v>
      </c>
      <c r="AA376" s="734">
        <v>0</v>
      </c>
      <c r="AB376" s="734">
        <v>0</v>
      </c>
      <c r="AC376" s="149">
        <v>30.6</v>
      </c>
      <c r="AD376" s="149" t="s">
        <v>24</v>
      </c>
      <c r="AE376" s="148">
        <v>4</v>
      </c>
      <c r="AF376" s="149">
        <v>100</v>
      </c>
      <c r="AG376" s="148">
        <v>0</v>
      </c>
      <c r="AH376" s="149">
        <v>0</v>
      </c>
      <c r="AI376" s="148">
        <v>0</v>
      </c>
      <c r="AJ376" s="501">
        <v>0</v>
      </c>
    </row>
    <row r="377" spans="1:36" x14ac:dyDescent="0.2">
      <c r="A377" s="352" t="s">
        <v>91</v>
      </c>
      <c r="B377" s="500">
        <v>5</v>
      </c>
      <c r="C377" s="148">
        <v>0</v>
      </c>
      <c r="D377" s="148">
        <v>5</v>
      </c>
      <c r="E377" s="148">
        <v>0</v>
      </c>
      <c r="F377" s="148">
        <v>0</v>
      </c>
      <c r="G377" s="148">
        <v>0</v>
      </c>
      <c r="H377" s="148">
        <v>0</v>
      </c>
      <c r="I377" s="148">
        <v>0</v>
      </c>
      <c r="J377" s="148">
        <v>0</v>
      </c>
      <c r="K377" s="148">
        <v>0</v>
      </c>
      <c r="L377" s="148">
        <v>0</v>
      </c>
      <c r="M377" s="476"/>
      <c r="N377" s="448" t="s">
        <v>91</v>
      </c>
      <c r="O377" s="733">
        <v>0</v>
      </c>
      <c r="P377" s="734">
        <v>0</v>
      </c>
      <c r="Q377" s="734">
        <v>0</v>
      </c>
      <c r="R377" s="734">
        <v>2</v>
      </c>
      <c r="S377" s="734">
        <v>2</v>
      </c>
      <c r="T377" s="734">
        <v>1</v>
      </c>
      <c r="U377" s="734">
        <v>0</v>
      </c>
      <c r="V377" s="734">
        <v>0</v>
      </c>
      <c r="W377" s="734">
        <v>0</v>
      </c>
      <c r="X377" s="734">
        <v>0</v>
      </c>
      <c r="Y377" s="734">
        <v>0</v>
      </c>
      <c r="Z377" s="734">
        <v>0</v>
      </c>
      <c r="AA377" s="734">
        <v>0</v>
      </c>
      <c r="AB377" s="734">
        <v>0</v>
      </c>
      <c r="AC377" s="149">
        <v>25.1</v>
      </c>
      <c r="AD377" s="149" t="s">
        <v>24</v>
      </c>
      <c r="AE377" s="148">
        <v>1</v>
      </c>
      <c r="AF377" s="149">
        <v>20</v>
      </c>
      <c r="AG377" s="148">
        <v>0</v>
      </c>
      <c r="AH377" s="149">
        <v>0</v>
      </c>
      <c r="AI377" s="148">
        <v>0</v>
      </c>
      <c r="AJ377" s="501">
        <v>0</v>
      </c>
    </row>
    <row r="378" spans="1:36" x14ac:dyDescent="0.2">
      <c r="A378" s="352" t="s">
        <v>92</v>
      </c>
      <c r="B378" s="500">
        <v>1</v>
      </c>
      <c r="C378" s="148">
        <v>0</v>
      </c>
      <c r="D378" s="148">
        <v>1</v>
      </c>
      <c r="E378" s="148">
        <v>0</v>
      </c>
      <c r="F378" s="148">
        <v>0</v>
      </c>
      <c r="G378" s="148">
        <v>0</v>
      </c>
      <c r="H378" s="148">
        <v>0</v>
      </c>
      <c r="I378" s="148">
        <v>0</v>
      </c>
      <c r="J378" s="148">
        <v>0</v>
      </c>
      <c r="K378" s="148">
        <v>0</v>
      </c>
      <c r="L378" s="148">
        <v>0</v>
      </c>
      <c r="M378" s="476"/>
      <c r="N378" s="448" t="s">
        <v>92</v>
      </c>
      <c r="O378" s="733">
        <v>0</v>
      </c>
      <c r="P378" s="734">
        <v>0</v>
      </c>
      <c r="Q378" s="734">
        <v>0</v>
      </c>
      <c r="R378" s="734">
        <v>0</v>
      </c>
      <c r="S378" s="734">
        <v>1</v>
      </c>
      <c r="T378" s="734">
        <v>0</v>
      </c>
      <c r="U378" s="734">
        <v>0</v>
      </c>
      <c r="V378" s="734">
        <v>0</v>
      </c>
      <c r="W378" s="734">
        <v>0</v>
      </c>
      <c r="X378" s="734">
        <v>0</v>
      </c>
      <c r="Y378" s="734">
        <v>0</v>
      </c>
      <c r="Z378" s="734">
        <v>0</v>
      </c>
      <c r="AA378" s="734">
        <v>0</v>
      </c>
      <c r="AB378" s="734">
        <v>0</v>
      </c>
      <c r="AC378" s="149">
        <v>25.2</v>
      </c>
      <c r="AD378" s="149" t="s">
        <v>24</v>
      </c>
      <c r="AE378" s="148">
        <v>0</v>
      </c>
      <c r="AF378" s="149">
        <v>0</v>
      </c>
      <c r="AG378" s="148">
        <v>0</v>
      </c>
      <c r="AH378" s="149">
        <v>0</v>
      </c>
      <c r="AI378" s="148">
        <v>0</v>
      </c>
      <c r="AJ378" s="501">
        <v>0</v>
      </c>
    </row>
    <row r="379" spans="1:36" x14ac:dyDescent="0.2">
      <c r="A379" s="352" t="s">
        <v>93</v>
      </c>
      <c r="B379" s="500">
        <v>6</v>
      </c>
      <c r="C379" s="148">
        <v>0</v>
      </c>
      <c r="D379" s="148">
        <v>6</v>
      </c>
      <c r="E379" s="148">
        <v>0</v>
      </c>
      <c r="F379" s="148">
        <v>0</v>
      </c>
      <c r="G379" s="148">
        <v>0</v>
      </c>
      <c r="H379" s="148">
        <v>0</v>
      </c>
      <c r="I379" s="148">
        <v>0</v>
      </c>
      <c r="J379" s="148">
        <v>0</v>
      </c>
      <c r="K379" s="148">
        <v>0</v>
      </c>
      <c r="L379" s="148">
        <v>0</v>
      </c>
      <c r="M379" s="476"/>
      <c r="N379" s="448" t="s">
        <v>93</v>
      </c>
      <c r="O379" s="733">
        <v>0</v>
      </c>
      <c r="P379" s="734">
        <v>0</v>
      </c>
      <c r="Q379" s="734">
        <v>1</v>
      </c>
      <c r="R379" s="734">
        <v>2</v>
      </c>
      <c r="S379" s="734">
        <v>2</v>
      </c>
      <c r="T379" s="734">
        <v>0</v>
      </c>
      <c r="U379" s="734">
        <v>1</v>
      </c>
      <c r="V379" s="734">
        <v>0</v>
      </c>
      <c r="W379" s="734">
        <v>0</v>
      </c>
      <c r="X379" s="734">
        <v>0</v>
      </c>
      <c r="Y379" s="734">
        <v>0</v>
      </c>
      <c r="Z379" s="734">
        <v>0</v>
      </c>
      <c r="AA379" s="734">
        <v>0</v>
      </c>
      <c r="AB379" s="734">
        <v>0</v>
      </c>
      <c r="AC379" s="149">
        <v>25.9</v>
      </c>
      <c r="AD379" s="149" t="s">
        <v>24</v>
      </c>
      <c r="AE379" s="148">
        <v>1</v>
      </c>
      <c r="AF379" s="149">
        <v>16.666666666666664</v>
      </c>
      <c r="AG379" s="148">
        <v>1</v>
      </c>
      <c r="AH379" s="149">
        <v>16.666666666666664</v>
      </c>
      <c r="AI379" s="148">
        <v>0</v>
      </c>
      <c r="AJ379" s="501">
        <v>0</v>
      </c>
    </row>
    <row r="380" spans="1:36" x14ac:dyDescent="0.2">
      <c r="A380" s="352" t="s">
        <v>57</v>
      </c>
      <c r="B380" s="500">
        <v>6</v>
      </c>
      <c r="C380" s="148">
        <v>0</v>
      </c>
      <c r="D380" s="148">
        <v>6</v>
      </c>
      <c r="E380" s="148">
        <v>0</v>
      </c>
      <c r="F380" s="148">
        <v>0</v>
      </c>
      <c r="G380" s="148">
        <v>0</v>
      </c>
      <c r="H380" s="148">
        <v>0</v>
      </c>
      <c r="I380" s="148">
        <v>0</v>
      </c>
      <c r="J380" s="148">
        <v>0</v>
      </c>
      <c r="K380" s="148">
        <v>0</v>
      </c>
      <c r="L380" s="148">
        <v>0</v>
      </c>
      <c r="M380" s="476"/>
      <c r="N380" s="448" t="s">
        <v>57</v>
      </c>
      <c r="O380" s="733">
        <v>0</v>
      </c>
      <c r="P380" s="734">
        <v>2</v>
      </c>
      <c r="Q380" s="734">
        <v>0</v>
      </c>
      <c r="R380" s="734">
        <v>1</v>
      </c>
      <c r="S380" s="734">
        <v>2</v>
      </c>
      <c r="T380" s="734">
        <v>1</v>
      </c>
      <c r="U380" s="734">
        <v>0</v>
      </c>
      <c r="V380" s="734">
        <v>0</v>
      </c>
      <c r="W380" s="734">
        <v>0</v>
      </c>
      <c r="X380" s="734">
        <v>0</v>
      </c>
      <c r="Y380" s="734">
        <v>0</v>
      </c>
      <c r="Z380" s="734">
        <v>0</v>
      </c>
      <c r="AA380" s="734">
        <v>0</v>
      </c>
      <c r="AB380" s="734">
        <v>0</v>
      </c>
      <c r="AC380" s="149">
        <v>23.5</v>
      </c>
      <c r="AD380" s="149" t="s">
        <v>24</v>
      </c>
      <c r="AE380" s="148">
        <v>1</v>
      </c>
      <c r="AF380" s="149">
        <v>16.666666666666664</v>
      </c>
      <c r="AG380" s="148">
        <v>0</v>
      </c>
      <c r="AH380" s="149">
        <v>0</v>
      </c>
      <c r="AI380" s="148">
        <v>0</v>
      </c>
      <c r="AJ380" s="501">
        <v>0</v>
      </c>
    </row>
    <row r="381" spans="1:36" x14ac:dyDescent="0.2">
      <c r="A381" s="352" t="s">
        <v>94</v>
      </c>
      <c r="B381" s="500">
        <v>4</v>
      </c>
      <c r="C381" s="148">
        <v>0</v>
      </c>
      <c r="D381" s="148">
        <v>3</v>
      </c>
      <c r="E381" s="148">
        <v>1</v>
      </c>
      <c r="F381" s="148">
        <v>0</v>
      </c>
      <c r="G381" s="148">
        <v>0</v>
      </c>
      <c r="H381" s="148">
        <v>0</v>
      </c>
      <c r="I381" s="148">
        <v>0</v>
      </c>
      <c r="J381" s="148">
        <v>0</v>
      </c>
      <c r="K381" s="148">
        <v>0</v>
      </c>
      <c r="L381" s="148">
        <v>0</v>
      </c>
      <c r="M381" s="476"/>
      <c r="N381" s="448" t="s">
        <v>94</v>
      </c>
      <c r="O381" s="733">
        <v>0</v>
      </c>
      <c r="P381" s="734">
        <v>1</v>
      </c>
      <c r="Q381" s="734">
        <v>0</v>
      </c>
      <c r="R381" s="734">
        <v>3</v>
      </c>
      <c r="S381" s="734">
        <v>0</v>
      </c>
      <c r="T381" s="734">
        <v>0</v>
      </c>
      <c r="U381" s="734">
        <v>0</v>
      </c>
      <c r="V381" s="734">
        <v>0</v>
      </c>
      <c r="W381" s="734">
        <v>0</v>
      </c>
      <c r="X381" s="734">
        <v>0</v>
      </c>
      <c r="Y381" s="734">
        <v>0</v>
      </c>
      <c r="Z381" s="734">
        <v>0</v>
      </c>
      <c r="AA381" s="734">
        <v>0</v>
      </c>
      <c r="AB381" s="734">
        <v>0</v>
      </c>
      <c r="AC381" s="149">
        <v>19.8</v>
      </c>
      <c r="AD381" s="149" t="s">
        <v>24</v>
      </c>
      <c r="AE381" s="148">
        <v>0</v>
      </c>
      <c r="AF381" s="149">
        <v>0</v>
      </c>
      <c r="AG381" s="148">
        <v>0</v>
      </c>
      <c r="AH381" s="149">
        <v>0</v>
      </c>
      <c r="AI381" s="148">
        <v>0</v>
      </c>
      <c r="AJ381" s="501">
        <v>0</v>
      </c>
    </row>
    <row r="382" spans="1:36" x14ac:dyDescent="0.2">
      <c r="A382" s="352" t="s">
        <v>95</v>
      </c>
      <c r="B382" s="500">
        <v>5</v>
      </c>
      <c r="C382" s="148">
        <v>0</v>
      </c>
      <c r="D382" s="148">
        <v>4</v>
      </c>
      <c r="E382" s="148">
        <v>0</v>
      </c>
      <c r="F382" s="148">
        <v>1</v>
      </c>
      <c r="G382" s="148">
        <v>0</v>
      </c>
      <c r="H382" s="148">
        <v>0</v>
      </c>
      <c r="I382" s="148">
        <v>0</v>
      </c>
      <c r="J382" s="148">
        <v>0</v>
      </c>
      <c r="K382" s="148">
        <v>0</v>
      </c>
      <c r="L382" s="148">
        <v>0</v>
      </c>
      <c r="M382" s="476"/>
      <c r="N382" s="448" t="s">
        <v>95</v>
      </c>
      <c r="O382" s="733">
        <v>0</v>
      </c>
      <c r="P382" s="734">
        <v>0</v>
      </c>
      <c r="Q382" s="734">
        <v>1</v>
      </c>
      <c r="R382" s="734">
        <v>3</v>
      </c>
      <c r="S382" s="734">
        <v>1</v>
      </c>
      <c r="T382" s="734">
        <v>0</v>
      </c>
      <c r="U382" s="734">
        <v>0</v>
      </c>
      <c r="V382" s="734">
        <v>0</v>
      </c>
      <c r="W382" s="734">
        <v>0</v>
      </c>
      <c r="X382" s="734">
        <v>0</v>
      </c>
      <c r="Y382" s="734">
        <v>0</v>
      </c>
      <c r="Z382" s="734">
        <v>0</v>
      </c>
      <c r="AA382" s="734">
        <v>0</v>
      </c>
      <c r="AB382" s="734">
        <v>0</v>
      </c>
      <c r="AC382" s="149">
        <v>22</v>
      </c>
      <c r="AD382" s="149" t="s">
        <v>24</v>
      </c>
      <c r="AE382" s="148">
        <v>0</v>
      </c>
      <c r="AF382" s="149">
        <v>0</v>
      </c>
      <c r="AG382" s="148">
        <v>0</v>
      </c>
      <c r="AH382" s="149">
        <v>0</v>
      </c>
      <c r="AI382" s="148">
        <v>0</v>
      </c>
      <c r="AJ382" s="501">
        <v>0</v>
      </c>
    </row>
    <row r="383" spans="1:36" x14ac:dyDescent="0.2">
      <c r="A383" s="352" t="s">
        <v>96</v>
      </c>
      <c r="B383" s="500">
        <v>5</v>
      </c>
      <c r="C383" s="148">
        <v>0</v>
      </c>
      <c r="D383" s="148">
        <v>3</v>
      </c>
      <c r="E383" s="148">
        <v>0</v>
      </c>
      <c r="F383" s="148">
        <v>2</v>
      </c>
      <c r="G383" s="148">
        <v>0</v>
      </c>
      <c r="H383" s="148">
        <v>0</v>
      </c>
      <c r="I383" s="148">
        <v>0</v>
      </c>
      <c r="J383" s="148">
        <v>0</v>
      </c>
      <c r="K383" s="148">
        <v>0</v>
      </c>
      <c r="L383" s="148">
        <v>0</v>
      </c>
      <c r="M383" s="476"/>
      <c r="N383" s="448" t="s">
        <v>96</v>
      </c>
      <c r="O383" s="733">
        <v>0</v>
      </c>
      <c r="P383" s="734">
        <v>0</v>
      </c>
      <c r="Q383" s="734">
        <v>0</v>
      </c>
      <c r="R383" s="734">
        <v>1</v>
      </c>
      <c r="S383" s="734">
        <v>3</v>
      </c>
      <c r="T383" s="734">
        <v>1</v>
      </c>
      <c r="U383" s="734">
        <v>0</v>
      </c>
      <c r="V383" s="734">
        <v>0</v>
      </c>
      <c r="W383" s="734">
        <v>0</v>
      </c>
      <c r="X383" s="734">
        <v>0</v>
      </c>
      <c r="Y383" s="734">
        <v>0</v>
      </c>
      <c r="Z383" s="734">
        <v>0</v>
      </c>
      <c r="AA383" s="734">
        <v>0</v>
      </c>
      <c r="AB383" s="734">
        <v>0</v>
      </c>
      <c r="AC383" s="149">
        <v>26.2</v>
      </c>
      <c r="AD383" s="149" t="s">
        <v>24</v>
      </c>
      <c r="AE383" s="148">
        <v>1</v>
      </c>
      <c r="AF383" s="149">
        <v>20</v>
      </c>
      <c r="AG383" s="148">
        <v>0</v>
      </c>
      <c r="AH383" s="149">
        <v>0</v>
      </c>
      <c r="AI383" s="148">
        <v>0</v>
      </c>
      <c r="AJ383" s="501">
        <v>0</v>
      </c>
    </row>
    <row r="384" spans="1:36" x14ac:dyDescent="0.2">
      <c r="A384" s="352" t="s">
        <v>58</v>
      </c>
      <c r="B384" s="500">
        <v>5</v>
      </c>
      <c r="C384" s="148">
        <v>0</v>
      </c>
      <c r="D384" s="148">
        <v>5</v>
      </c>
      <c r="E384" s="148">
        <v>0</v>
      </c>
      <c r="F384" s="148">
        <v>0</v>
      </c>
      <c r="G384" s="148">
        <v>0</v>
      </c>
      <c r="H384" s="148">
        <v>0</v>
      </c>
      <c r="I384" s="148">
        <v>0</v>
      </c>
      <c r="J384" s="148">
        <v>0</v>
      </c>
      <c r="K384" s="148">
        <v>0</v>
      </c>
      <c r="L384" s="148">
        <v>0</v>
      </c>
      <c r="M384" s="476"/>
      <c r="N384" s="448" t="s">
        <v>58</v>
      </c>
      <c r="O384" s="733">
        <v>0</v>
      </c>
      <c r="P384" s="734">
        <v>0</v>
      </c>
      <c r="Q384" s="734">
        <v>0</v>
      </c>
      <c r="R384" s="734">
        <v>3</v>
      </c>
      <c r="S384" s="734">
        <v>1</v>
      </c>
      <c r="T384" s="734">
        <v>1</v>
      </c>
      <c r="U384" s="734">
        <v>0</v>
      </c>
      <c r="V384" s="734">
        <v>0</v>
      </c>
      <c r="W384" s="734">
        <v>0</v>
      </c>
      <c r="X384" s="734">
        <v>0</v>
      </c>
      <c r="Y384" s="734">
        <v>0</v>
      </c>
      <c r="Z384" s="734">
        <v>0</v>
      </c>
      <c r="AA384" s="734">
        <v>0</v>
      </c>
      <c r="AB384" s="734">
        <v>0</v>
      </c>
      <c r="AC384" s="149">
        <v>25.6</v>
      </c>
      <c r="AD384" s="149" t="s">
        <v>24</v>
      </c>
      <c r="AE384" s="148">
        <v>1</v>
      </c>
      <c r="AF384" s="149">
        <v>20</v>
      </c>
      <c r="AG384" s="148">
        <v>0</v>
      </c>
      <c r="AH384" s="149">
        <v>0</v>
      </c>
      <c r="AI384" s="148">
        <v>0</v>
      </c>
      <c r="AJ384" s="501">
        <v>0</v>
      </c>
    </row>
    <row r="385" spans="1:36" x14ac:dyDescent="0.2">
      <c r="A385" s="352" t="s">
        <v>97</v>
      </c>
      <c r="B385" s="500">
        <v>6</v>
      </c>
      <c r="C385" s="148">
        <v>0</v>
      </c>
      <c r="D385" s="148">
        <v>5</v>
      </c>
      <c r="E385" s="148">
        <v>0</v>
      </c>
      <c r="F385" s="148">
        <v>1</v>
      </c>
      <c r="G385" s="148">
        <v>0</v>
      </c>
      <c r="H385" s="148">
        <v>0</v>
      </c>
      <c r="I385" s="148">
        <v>0</v>
      </c>
      <c r="J385" s="148">
        <v>0</v>
      </c>
      <c r="K385" s="148">
        <v>0</v>
      </c>
      <c r="L385" s="148">
        <v>0</v>
      </c>
      <c r="M385" s="476"/>
      <c r="N385" s="448" t="s">
        <v>97</v>
      </c>
      <c r="O385" s="733">
        <v>0</v>
      </c>
      <c r="P385" s="734">
        <v>0</v>
      </c>
      <c r="Q385" s="734">
        <v>0</v>
      </c>
      <c r="R385" s="734">
        <v>1</v>
      </c>
      <c r="S385" s="734">
        <v>4</v>
      </c>
      <c r="T385" s="734">
        <v>1</v>
      </c>
      <c r="U385" s="734">
        <v>0</v>
      </c>
      <c r="V385" s="734">
        <v>0</v>
      </c>
      <c r="W385" s="734">
        <v>0</v>
      </c>
      <c r="X385" s="734">
        <v>0</v>
      </c>
      <c r="Y385" s="734">
        <v>0</v>
      </c>
      <c r="Z385" s="734">
        <v>0</v>
      </c>
      <c r="AA385" s="734">
        <v>0</v>
      </c>
      <c r="AB385" s="734">
        <v>0</v>
      </c>
      <c r="AC385" s="149">
        <v>28.2</v>
      </c>
      <c r="AD385" s="149" t="s">
        <v>24</v>
      </c>
      <c r="AE385" s="148">
        <v>1</v>
      </c>
      <c r="AF385" s="149">
        <v>16.666666666666664</v>
      </c>
      <c r="AG385" s="148">
        <v>0</v>
      </c>
      <c r="AH385" s="149">
        <v>0</v>
      </c>
      <c r="AI385" s="148">
        <v>0</v>
      </c>
      <c r="AJ385" s="501">
        <v>0</v>
      </c>
    </row>
    <row r="386" spans="1:36" x14ac:dyDescent="0.2">
      <c r="A386" s="352" t="s">
        <v>98</v>
      </c>
      <c r="B386" s="500">
        <v>2</v>
      </c>
      <c r="C386" s="148">
        <v>0</v>
      </c>
      <c r="D386" s="148">
        <v>2</v>
      </c>
      <c r="E386" s="148">
        <v>0</v>
      </c>
      <c r="F386" s="148">
        <v>0</v>
      </c>
      <c r="G386" s="148">
        <v>0</v>
      </c>
      <c r="H386" s="148">
        <v>0</v>
      </c>
      <c r="I386" s="148">
        <v>0</v>
      </c>
      <c r="J386" s="148">
        <v>0</v>
      </c>
      <c r="K386" s="148">
        <v>0</v>
      </c>
      <c r="L386" s="148">
        <v>0</v>
      </c>
      <c r="M386" s="476"/>
      <c r="N386" s="448" t="s">
        <v>98</v>
      </c>
      <c r="O386" s="733">
        <v>0</v>
      </c>
      <c r="P386" s="734">
        <v>0</v>
      </c>
      <c r="Q386" s="734">
        <v>0</v>
      </c>
      <c r="R386" s="734">
        <v>1</v>
      </c>
      <c r="S386" s="734">
        <v>1</v>
      </c>
      <c r="T386" s="734">
        <v>0</v>
      </c>
      <c r="U386" s="734">
        <v>0</v>
      </c>
      <c r="V386" s="734">
        <v>0</v>
      </c>
      <c r="W386" s="734">
        <v>0</v>
      </c>
      <c r="X386" s="734">
        <v>0</v>
      </c>
      <c r="Y386" s="734">
        <v>0</v>
      </c>
      <c r="Z386" s="734">
        <v>0</v>
      </c>
      <c r="AA386" s="734">
        <v>0</v>
      </c>
      <c r="AB386" s="734">
        <v>0</v>
      </c>
      <c r="AC386" s="149">
        <v>25.2</v>
      </c>
      <c r="AD386" s="149" t="s">
        <v>24</v>
      </c>
      <c r="AE386" s="148">
        <v>0</v>
      </c>
      <c r="AF386" s="149">
        <v>0</v>
      </c>
      <c r="AG386" s="148">
        <v>0</v>
      </c>
      <c r="AH386" s="149">
        <v>0</v>
      </c>
      <c r="AI386" s="148">
        <v>0</v>
      </c>
      <c r="AJ386" s="501">
        <v>0</v>
      </c>
    </row>
    <row r="387" spans="1:36" x14ac:dyDescent="0.2">
      <c r="A387" s="352" t="s">
        <v>99</v>
      </c>
      <c r="B387" s="500">
        <v>2</v>
      </c>
      <c r="C387" s="148">
        <v>0</v>
      </c>
      <c r="D387" s="148">
        <v>1</v>
      </c>
      <c r="E387" s="148">
        <v>0</v>
      </c>
      <c r="F387" s="148">
        <v>1</v>
      </c>
      <c r="G387" s="148">
        <v>0</v>
      </c>
      <c r="H387" s="148">
        <v>0</v>
      </c>
      <c r="I387" s="148">
        <v>0</v>
      </c>
      <c r="J387" s="148">
        <v>0</v>
      </c>
      <c r="K387" s="148">
        <v>0</v>
      </c>
      <c r="L387" s="148">
        <v>0</v>
      </c>
      <c r="M387" s="476"/>
      <c r="N387" s="448" t="s">
        <v>99</v>
      </c>
      <c r="O387" s="733">
        <v>0</v>
      </c>
      <c r="P387" s="734">
        <v>0</v>
      </c>
      <c r="Q387" s="734">
        <v>1</v>
      </c>
      <c r="R387" s="734">
        <v>1</v>
      </c>
      <c r="S387" s="734">
        <v>0</v>
      </c>
      <c r="T387" s="734">
        <v>0</v>
      </c>
      <c r="U387" s="734">
        <v>0</v>
      </c>
      <c r="V387" s="734">
        <v>0</v>
      </c>
      <c r="W387" s="734">
        <v>0</v>
      </c>
      <c r="X387" s="734">
        <v>0</v>
      </c>
      <c r="Y387" s="734">
        <v>0</v>
      </c>
      <c r="Z387" s="734">
        <v>0</v>
      </c>
      <c r="AA387" s="734">
        <v>0</v>
      </c>
      <c r="AB387" s="734">
        <v>0</v>
      </c>
      <c r="AC387" s="149">
        <v>20.5</v>
      </c>
      <c r="AD387" s="149" t="s">
        <v>24</v>
      </c>
      <c r="AE387" s="148">
        <v>0</v>
      </c>
      <c r="AF387" s="149">
        <v>0</v>
      </c>
      <c r="AG387" s="148">
        <v>0</v>
      </c>
      <c r="AH387" s="149">
        <v>0</v>
      </c>
      <c r="AI387" s="148">
        <v>0</v>
      </c>
      <c r="AJ387" s="501">
        <v>0</v>
      </c>
    </row>
    <row r="388" spans="1:36" x14ac:dyDescent="0.2">
      <c r="A388" s="352" t="s">
        <v>60</v>
      </c>
      <c r="B388" s="500">
        <v>6</v>
      </c>
      <c r="C388" s="148">
        <v>0</v>
      </c>
      <c r="D388" s="148">
        <v>5</v>
      </c>
      <c r="E388" s="148">
        <v>0</v>
      </c>
      <c r="F388" s="148">
        <v>1</v>
      </c>
      <c r="G388" s="148">
        <v>0</v>
      </c>
      <c r="H388" s="148">
        <v>0</v>
      </c>
      <c r="I388" s="148">
        <v>0</v>
      </c>
      <c r="J388" s="148">
        <v>0</v>
      </c>
      <c r="K388" s="148">
        <v>0</v>
      </c>
      <c r="L388" s="148">
        <v>0</v>
      </c>
      <c r="M388" s="476"/>
      <c r="N388" s="448" t="s">
        <v>60</v>
      </c>
      <c r="O388" s="733">
        <v>0</v>
      </c>
      <c r="P388" s="734">
        <v>0</v>
      </c>
      <c r="Q388" s="734">
        <v>0</v>
      </c>
      <c r="R388" s="734">
        <v>2</v>
      </c>
      <c r="S388" s="734">
        <v>2</v>
      </c>
      <c r="T388" s="734">
        <v>1</v>
      </c>
      <c r="U388" s="734">
        <v>1</v>
      </c>
      <c r="V388" s="734">
        <v>0</v>
      </c>
      <c r="W388" s="734">
        <v>0</v>
      </c>
      <c r="X388" s="734">
        <v>0</v>
      </c>
      <c r="Y388" s="734">
        <v>0</v>
      </c>
      <c r="Z388" s="734">
        <v>0</v>
      </c>
      <c r="AA388" s="734">
        <v>0</v>
      </c>
      <c r="AB388" s="734">
        <v>0</v>
      </c>
      <c r="AC388" s="149">
        <v>27.2</v>
      </c>
      <c r="AD388" s="149" t="s">
        <v>24</v>
      </c>
      <c r="AE388" s="148">
        <v>2</v>
      </c>
      <c r="AF388" s="149">
        <v>33.333333333333329</v>
      </c>
      <c r="AG388" s="148">
        <v>1</v>
      </c>
      <c r="AH388" s="149">
        <v>16.666666666666664</v>
      </c>
      <c r="AI388" s="148">
        <v>0</v>
      </c>
      <c r="AJ388" s="501">
        <v>0</v>
      </c>
    </row>
    <row r="389" spans="1:36" x14ac:dyDescent="0.2">
      <c r="A389" s="352" t="s">
        <v>100</v>
      </c>
      <c r="B389" s="500">
        <v>4</v>
      </c>
      <c r="C389" s="148">
        <v>0</v>
      </c>
      <c r="D389" s="148">
        <v>4</v>
      </c>
      <c r="E389" s="148">
        <v>0</v>
      </c>
      <c r="F389" s="148">
        <v>0</v>
      </c>
      <c r="G389" s="148">
        <v>0</v>
      </c>
      <c r="H389" s="148">
        <v>0</v>
      </c>
      <c r="I389" s="148">
        <v>0</v>
      </c>
      <c r="J389" s="148">
        <v>0</v>
      </c>
      <c r="K389" s="148">
        <v>0</v>
      </c>
      <c r="L389" s="148">
        <v>0</v>
      </c>
      <c r="M389" s="476"/>
      <c r="N389" s="448" t="s">
        <v>100</v>
      </c>
      <c r="O389" s="733">
        <v>0</v>
      </c>
      <c r="P389" s="734">
        <v>0</v>
      </c>
      <c r="Q389" s="734">
        <v>2</v>
      </c>
      <c r="R389" s="734">
        <v>0</v>
      </c>
      <c r="S389" s="734">
        <v>2</v>
      </c>
      <c r="T389" s="734">
        <v>0</v>
      </c>
      <c r="U389" s="734">
        <v>0</v>
      </c>
      <c r="V389" s="734">
        <v>0</v>
      </c>
      <c r="W389" s="734">
        <v>0</v>
      </c>
      <c r="X389" s="734">
        <v>0</v>
      </c>
      <c r="Y389" s="734">
        <v>0</v>
      </c>
      <c r="Z389" s="734">
        <v>0</v>
      </c>
      <c r="AA389" s="734">
        <v>0</v>
      </c>
      <c r="AB389" s="734">
        <v>0</v>
      </c>
      <c r="AC389" s="149">
        <v>22.8</v>
      </c>
      <c r="AD389" s="149" t="s">
        <v>24</v>
      </c>
      <c r="AE389" s="148">
        <v>0</v>
      </c>
      <c r="AF389" s="149">
        <v>0</v>
      </c>
      <c r="AG389" s="148">
        <v>0</v>
      </c>
      <c r="AH389" s="149">
        <v>0</v>
      </c>
      <c r="AI389" s="148">
        <v>0</v>
      </c>
      <c r="AJ389" s="501">
        <v>0</v>
      </c>
    </row>
    <row r="390" spans="1:36" x14ac:dyDescent="0.2">
      <c r="A390" s="352" t="s">
        <v>101</v>
      </c>
      <c r="B390" s="500">
        <v>9</v>
      </c>
      <c r="C390" s="148">
        <v>0</v>
      </c>
      <c r="D390" s="148">
        <v>7</v>
      </c>
      <c r="E390" s="148">
        <v>0</v>
      </c>
      <c r="F390" s="148">
        <v>2</v>
      </c>
      <c r="G390" s="148">
        <v>0</v>
      </c>
      <c r="H390" s="148">
        <v>0</v>
      </c>
      <c r="I390" s="148">
        <v>0</v>
      </c>
      <c r="J390" s="148">
        <v>0</v>
      </c>
      <c r="K390" s="148">
        <v>0</v>
      </c>
      <c r="L390" s="148">
        <v>0</v>
      </c>
      <c r="M390" s="476"/>
      <c r="N390" s="448" t="s">
        <v>101</v>
      </c>
      <c r="O390" s="733">
        <v>0</v>
      </c>
      <c r="P390" s="734">
        <v>0</v>
      </c>
      <c r="Q390" s="734">
        <v>1</v>
      </c>
      <c r="R390" s="734">
        <v>4</v>
      </c>
      <c r="S390" s="734">
        <v>4</v>
      </c>
      <c r="T390" s="734">
        <v>0</v>
      </c>
      <c r="U390" s="734">
        <v>0</v>
      </c>
      <c r="V390" s="734">
        <v>0</v>
      </c>
      <c r="W390" s="734">
        <v>0</v>
      </c>
      <c r="X390" s="734">
        <v>0</v>
      </c>
      <c r="Y390" s="734">
        <v>0</v>
      </c>
      <c r="Z390" s="734">
        <v>0</v>
      </c>
      <c r="AA390" s="734">
        <v>0</v>
      </c>
      <c r="AB390" s="734">
        <v>0</v>
      </c>
      <c r="AC390" s="149">
        <v>23.8</v>
      </c>
      <c r="AD390" s="149" t="s">
        <v>24</v>
      </c>
      <c r="AE390" s="148">
        <v>0</v>
      </c>
      <c r="AF390" s="149">
        <v>0</v>
      </c>
      <c r="AG390" s="148">
        <v>0</v>
      </c>
      <c r="AH390" s="149">
        <v>0</v>
      </c>
      <c r="AI390" s="148">
        <v>0</v>
      </c>
      <c r="AJ390" s="501">
        <v>0</v>
      </c>
    </row>
    <row r="391" spans="1:36" x14ac:dyDescent="0.2">
      <c r="A391" s="352" t="s">
        <v>102</v>
      </c>
      <c r="B391" s="500">
        <v>4</v>
      </c>
      <c r="C391" s="148">
        <v>0</v>
      </c>
      <c r="D391" s="148">
        <v>3</v>
      </c>
      <c r="E391" s="148">
        <v>0</v>
      </c>
      <c r="F391" s="148">
        <v>1</v>
      </c>
      <c r="G391" s="148">
        <v>0</v>
      </c>
      <c r="H391" s="148">
        <v>0</v>
      </c>
      <c r="I391" s="148">
        <v>0</v>
      </c>
      <c r="J391" s="148">
        <v>0</v>
      </c>
      <c r="K391" s="148">
        <v>0</v>
      </c>
      <c r="L391" s="148">
        <v>0</v>
      </c>
      <c r="M391" s="476"/>
      <c r="N391" s="448" t="s">
        <v>102</v>
      </c>
      <c r="O391" s="733">
        <v>0</v>
      </c>
      <c r="P391" s="734">
        <v>0</v>
      </c>
      <c r="Q391" s="734">
        <v>1</v>
      </c>
      <c r="R391" s="734">
        <v>1</v>
      </c>
      <c r="S391" s="734">
        <v>1</v>
      </c>
      <c r="T391" s="734">
        <v>1</v>
      </c>
      <c r="U391" s="734">
        <v>0</v>
      </c>
      <c r="V391" s="734">
        <v>0</v>
      </c>
      <c r="W391" s="734">
        <v>0</v>
      </c>
      <c r="X391" s="734">
        <v>0</v>
      </c>
      <c r="Y391" s="734">
        <v>0</v>
      </c>
      <c r="Z391" s="734">
        <v>0</v>
      </c>
      <c r="AA391" s="734">
        <v>0</v>
      </c>
      <c r="AB391" s="734">
        <v>0</v>
      </c>
      <c r="AC391" s="149">
        <v>24.6</v>
      </c>
      <c r="AD391" s="149" t="s">
        <v>24</v>
      </c>
      <c r="AE391" s="148">
        <v>1</v>
      </c>
      <c r="AF391" s="149">
        <v>25</v>
      </c>
      <c r="AG391" s="148">
        <v>0</v>
      </c>
      <c r="AH391" s="149">
        <v>0</v>
      </c>
      <c r="AI391" s="148">
        <v>0</v>
      </c>
      <c r="AJ391" s="501">
        <v>0</v>
      </c>
    </row>
    <row r="392" spans="1:36" x14ac:dyDescent="0.2">
      <c r="A392" s="352" t="s">
        <v>62</v>
      </c>
      <c r="B392" s="500">
        <v>2</v>
      </c>
      <c r="C392" s="148">
        <v>0</v>
      </c>
      <c r="D392" s="148">
        <v>2</v>
      </c>
      <c r="E392" s="148">
        <v>0</v>
      </c>
      <c r="F392" s="148">
        <v>0</v>
      </c>
      <c r="G392" s="148">
        <v>0</v>
      </c>
      <c r="H392" s="148">
        <v>0</v>
      </c>
      <c r="I392" s="148">
        <v>0</v>
      </c>
      <c r="J392" s="148">
        <v>0</v>
      </c>
      <c r="K392" s="148">
        <v>0</v>
      </c>
      <c r="L392" s="148">
        <v>0</v>
      </c>
      <c r="M392" s="476"/>
      <c r="N392" s="448" t="s">
        <v>62</v>
      </c>
      <c r="O392" s="733">
        <v>0</v>
      </c>
      <c r="P392" s="734">
        <v>1</v>
      </c>
      <c r="Q392" s="734">
        <v>0</v>
      </c>
      <c r="R392" s="734">
        <v>0</v>
      </c>
      <c r="S392" s="734">
        <v>1</v>
      </c>
      <c r="T392" s="734">
        <v>0</v>
      </c>
      <c r="U392" s="734">
        <v>0</v>
      </c>
      <c r="V392" s="734">
        <v>0</v>
      </c>
      <c r="W392" s="734">
        <v>0</v>
      </c>
      <c r="X392" s="734">
        <v>0</v>
      </c>
      <c r="Y392" s="734">
        <v>0</v>
      </c>
      <c r="Z392" s="734">
        <v>0</v>
      </c>
      <c r="AA392" s="734">
        <v>0</v>
      </c>
      <c r="AB392" s="734">
        <v>0</v>
      </c>
      <c r="AC392" s="149">
        <v>19.7</v>
      </c>
      <c r="AD392" s="149" t="s">
        <v>24</v>
      </c>
      <c r="AE392" s="148">
        <v>0</v>
      </c>
      <c r="AF392" s="149">
        <v>0</v>
      </c>
      <c r="AG392" s="148">
        <v>0</v>
      </c>
      <c r="AH392" s="149">
        <v>0</v>
      </c>
      <c r="AI392" s="148">
        <v>0</v>
      </c>
      <c r="AJ392" s="501">
        <v>0</v>
      </c>
    </row>
    <row r="393" spans="1:36" x14ac:dyDescent="0.2">
      <c r="A393" s="352" t="s">
        <v>103</v>
      </c>
      <c r="B393" s="500">
        <v>5</v>
      </c>
      <c r="C393" s="148">
        <v>0</v>
      </c>
      <c r="D393" s="148">
        <v>5</v>
      </c>
      <c r="E393" s="148">
        <v>0</v>
      </c>
      <c r="F393" s="148">
        <v>0</v>
      </c>
      <c r="G393" s="148">
        <v>0</v>
      </c>
      <c r="H393" s="148">
        <v>0</v>
      </c>
      <c r="I393" s="148">
        <v>0</v>
      </c>
      <c r="J393" s="148">
        <v>0</v>
      </c>
      <c r="K393" s="148">
        <v>0</v>
      </c>
      <c r="L393" s="148">
        <v>0</v>
      </c>
      <c r="M393" s="476"/>
      <c r="N393" s="448" t="s">
        <v>103</v>
      </c>
      <c r="O393" s="733">
        <v>0</v>
      </c>
      <c r="P393" s="734">
        <v>0</v>
      </c>
      <c r="Q393" s="734">
        <v>2</v>
      </c>
      <c r="R393" s="734">
        <v>0</v>
      </c>
      <c r="S393" s="734">
        <v>3</v>
      </c>
      <c r="T393" s="734">
        <v>0</v>
      </c>
      <c r="U393" s="734">
        <v>0</v>
      </c>
      <c r="V393" s="734">
        <v>0</v>
      </c>
      <c r="W393" s="734">
        <v>0</v>
      </c>
      <c r="X393" s="734">
        <v>0</v>
      </c>
      <c r="Y393" s="734">
        <v>0</v>
      </c>
      <c r="Z393" s="734">
        <v>0</v>
      </c>
      <c r="AA393" s="734">
        <v>0</v>
      </c>
      <c r="AB393" s="734">
        <v>0</v>
      </c>
      <c r="AC393" s="149">
        <v>23.3</v>
      </c>
      <c r="AD393" s="149" t="s">
        <v>24</v>
      </c>
      <c r="AE393" s="148">
        <v>0</v>
      </c>
      <c r="AF393" s="149">
        <v>0</v>
      </c>
      <c r="AG393" s="148">
        <v>0</v>
      </c>
      <c r="AH393" s="149">
        <v>0</v>
      </c>
      <c r="AI393" s="148">
        <v>0</v>
      </c>
      <c r="AJ393" s="501">
        <v>0</v>
      </c>
    </row>
    <row r="394" spans="1:36" x14ac:dyDescent="0.2">
      <c r="A394" s="352" t="s">
        <v>104</v>
      </c>
      <c r="B394" s="500">
        <v>8</v>
      </c>
      <c r="C394" s="148">
        <v>0</v>
      </c>
      <c r="D394" s="148">
        <v>8</v>
      </c>
      <c r="E394" s="148">
        <v>0</v>
      </c>
      <c r="F394" s="148">
        <v>0</v>
      </c>
      <c r="G394" s="148">
        <v>0</v>
      </c>
      <c r="H394" s="148">
        <v>0</v>
      </c>
      <c r="I394" s="148">
        <v>0</v>
      </c>
      <c r="J394" s="148">
        <v>0</v>
      </c>
      <c r="K394" s="148">
        <v>0</v>
      </c>
      <c r="L394" s="148">
        <v>0</v>
      </c>
      <c r="M394" s="476"/>
      <c r="N394" s="448" t="s">
        <v>104</v>
      </c>
      <c r="O394" s="733">
        <v>0</v>
      </c>
      <c r="P394" s="734">
        <v>0</v>
      </c>
      <c r="Q394" s="734">
        <v>0</v>
      </c>
      <c r="R394" s="734">
        <v>3</v>
      </c>
      <c r="S394" s="734">
        <v>4</v>
      </c>
      <c r="T394" s="734">
        <v>1</v>
      </c>
      <c r="U394" s="734">
        <v>0</v>
      </c>
      <c r="V394" s="734">
        <v>0</v>
      </c>
      <c r="W394" s="734">
        <v>0</v>
      </c>
      <c r="X394" s="734">
        <v>0</v>
      </c>
      <c r="Y394" s="734">
        <v>0</v>
      </c>
      <c r="Z394" s="734">
        <v>0</v>
      </c>
      <c r="AA394" s="734">
        <v>0</v>
      </c>
      <c r="AB394" s="734">
        <v>0</v>
      </c>
      <c r="AC394" s="149">
        <v>26.3</v>
      </c>
      <c r="AD394" s="149" t="s">
        <v>24</v>
      </c>
      <c r="AE394" s="148">
        <v>1</v>
      </c>
      <c r="AF394" s="149">
        <v>12.5</v>
      </c>
      <c r="AG394" s="148">
        <v>0</v>
      </c>
      <c r="AH394" s="149">
        <v>0</v>
      </c>
      <c r="AI394" s="148">
        <v>0</v>
      </c>
      <c r="AJ394" s="501">
        <v>0</v>
      </c>
    </row>
    <row r="395" spans="1:36" x14ac:dyDescent="0.2">
      <c r="A395" s="352" t="s">
        <v>105</v>
      </c>
      <c r="B395" s="500">
        <v>13</v>
      </c>
      <c r="C395" s="148">
        <v>0</v>
      </c>
      <c r="D395" s="148">
        <v>10</v>
      </c>
      <c r="E395" s="148">
        <v>0</v>
      </c>
      <c r="F395" s="148">
        <v>3</v>
      </c>
      <c r="G395" s="148">
        <v>0</v>
      </c>
      <c r="H395" s="148">
        <v>0</v>
      </c>
      <c r="I395" s="148">
        <v>0</v>
      </c>
      <c r="J395" s="148">
        <v>0</v>
      </c>
      <c r="K395" s="148">
        <v>0</v>
      </c>
      <c r="L395" s="148">
        <v>0</v>
      </c>
      <c r="M395" s="476"/>
      <c r="N395" s="448" t="s">
        <v>105</v>
      </c>
      <c r="O395" s="733">
        <v>0</v>
      </c>
      <c r="P395" s="734">
        <v>0</v>
      </c>
      <c r="Q395" s="734">
        <v>1</v>
      </c>
      <c r="R395" s="734">
        <v>5</v>
      </c>
      <c r="S395" s="734">
        <v>5</v>
      </c>
      <c r="T395" s="734">
        <v>2</v>
      </c>
      <c r="U395" s="734">
        <v>0</v>
      </c>
      <c r="V395" s="734">
        <v>0</v>
      </c>
      <c r="W395" s="734">
        <v>0</v>
      </c>
      <c r="X395" s="734">
        <v>0</v>
      </c>
      <c r="Y395" s="734">
        <v>0</v>
      </c>
      <c r="Z395" s="734">
        <v>0</v>
      </c>
      <c r="AA395" s="734">
        <v>0</v>
      </c>
      <c r="AB395" s="734">
        <v>0</v>
      </c>
      <c r="AC395" s="149">
        <v>25.8</v>
      </c>
      <c r="AD395" s="149">
        <v>31.9</v>
      </c>
      <c r="AE395" s="148">
        <v>2</v>
      </c>
      <c r="AF395" s="149">
        <v>15.384615384615385</v>
      </c>
      <c r="AG395" s="148">
        <v>0</v>
      </c>
      <c r="AH395" s="149">
        <v>0</v>
      </c>
      <c r="AI395" s="148">
        <v>0</v>
      </c>
      <c r="AJ395" s="501">
        <v>0</v>
      </c>
    </row>
    <row r="396" spans="1:36" x14ac:dyDescent="0.2">
      <c r="A396" s="352" t="s">
        <v>64</v>
      </c>
      <c r="B396" s="500">
        <v>12</v>
      </c>
      <c r="C396" s="148">
        <v>0</v>
      </c>
      <c r="D396" s="148">
        <v>11</v>
      </c>
      <c r="E396" s="148">
        <v>0</v>
      </c>
      <c r="F396" s="148">
        <v>1</v>
      </c>
      <c r="G396" s="148">
        <v>0</v>
      </c>
      <c r="H396" s="148">
        <v>0</v>
      </c>
      <c r="I396" s="148">
        <v>0</v>
      </c>
      <c r="J396" s="148">
        <v>0</v>
      </c>
      <c r="K396" s="148">
        <v>0</v>
      </c>
      <c r="L396" s="148">
        <v>0</v>
      </c>
      <c r="M396" s="476"/>
      <c r="N396" s="448" t="s">
        <v>64</v>
      </c>
      <c r="O396" s="733">
        <v>0</v>
      </c>
      <c r="P396" s="734">
        <v>0</v>
      </c>
      <c r="Q396" s="734">
        <v>3</v>
      </c>
      <c r="R396" s="734">
        <v>1</v>
      </c>
      <c r="S396" s="734">
        <v>8</v>
      </c>
      <c r="T396" s="734">
        <v>0</v>
      </c>
      <c r="U396" s="734">
        <v>0</v>
      </c>
      <c r="V396" s="734">
        <v>0</v>
      </c>
      <c r="W396" s="734">
        <v>0</v>
      </c>
      <c r="X396" s="734">
        <v>0</v>
      </c>
      <c r="Y396" s="734">
        <v>0</v>
      </c>
      <c r="Z396" s="734">
        <v>0</v>
      </c>
      <c r="AA396" s="734">
        <v>0</v>
      </c>
      <c r="AB396" s="734">
        <v>0</v>
      </c>
      <c r="AC396" s="149">
        <v>25.9</v>
      </c>
      <c r="AD396" s="149">
        <v>29.9</v>
      </c>
      <c r="AE396" s="148">
        <v>0</v>
      </c>
      <c r="AF396" s="149">
        <v>0</v>
      </c>
      <c r="AG396" s="148">
        <v>0</v>
      </c>
      <c r="AH396" s="149">
        <v>0</v>
      </c>
      <c r="AI396" s="148">
        <v>0</v>
      </c>
      <c r="AJ396" s="501">
        <v>0</v>
      </c>
    </row>
    <row r="397" spans="1:36" x14ac:dyDescent="0.2">
      <c r="A397" s="352" t="s">
        <v>106</v>
      </c>
      <c r="B397" s="500">
        <v>14</v>
      </c>
      <c r="C397" s="148">
        <v>1</v>
      </c>
      <c r="D397" s="148">
        <v>12</v>
      </c>
      <c r="E397" s="148">
        <v>1</v>
      </c>
      <c r="F397" s="148">
        <v>0</v>
      </c>
      <c r="G397" s="148">
        <v>0</v>
      </c>
      <c r="H397" s="148">
        <v>0</v>
      </c>
      <c r="I397" s="148">
        <v>0</v>
      </c>
      <c r="J397" s="148">
        <v>0</v>
      </c>
      <c r="K397" s="148">
        <v>0</v>
      </c>
      <c r="L397" s="148">
        <v>0</v>
      </c>
      <c r="M397" s="476"/>
      <c r="N397" s="448" t="s">
        <v>106</v>
      </c>
      <c r="O397" s="733">
        <v>0</v>
      </c>
      <c r="P397" s="734">
        <v>0</v>
      </c>
      <c r="Q397" s="734">
        <v>0</v>
      </c>
      <c r="R397" s="734">
        <v>4</v>
      </c>
      <c r="S397" s="734">
        <v>8</v>
      </c>
      <c r="T397" s="734">
        <v>2</v>
      </c>
      <c r="U397" s="734">
        <v>0</v>
      </c>
      <c r="V397" s="734">
        <v>0</v>
      </c>
      <c r="W397" s="734">
        <v>0</v>
      </c>
      <c r="X397" s="734">
        <v>0</v>
      </c>
      <c r="Y397" s="734">
        <v>0</v>
      </c>
      <c r="Z397" s="734">
        <v>0</v>
      </c>
      <c r="AA397" s="734">
        <v>0</v>
      </c>
      <c r="AB397" s="734">
        <v>0</v>
      </c>
      <c r="AC397" s="149">
        <v>26.9</v>
      </c>
      <c r="AD397" s="149">
        <v>30.1</v>
      </c>
      <c r="AE397" s="148">
        <v>2</v>
      </c>
      <c r="AF397" s="149">
        <v>14.285714285714285</v>
      </c>
      <c r="AG397" s="148">
        <v>0</v>
      </c>
      <c r="AH397" s="149">
        <v>0</v>
      </c>
      <c r="AI397" s="148">
        <v>0</v>
      </c>
      <c r="AJ397" s="501">
        <v>0</v>
      </c>
    </row>
    <row r="398" spans="1:36" x14ac:dyDescent="0.2">
      <c r="A398" s="352" t="s">
        <v>107</v>
      </c>
      <c r="B398" s="500">
        <v>6</v>
      </c>
      <c r="C398" s="148">
        <v>0</v>
      </c>
      <c r="D398" s="148">
        <v>6</v>
      </c>
      <c r="E398" s="148">
        <v>0</v>
      </c>
      <c r="F398" s="148">
        <v>0</v>
      </c>
      <c r="G398" s="148">
        <v>0</v>
      </c>
      <c r="H398" s="148">
        <v>0</v>
      </c>
      <c r="I398" s="148">
        <v>0</v>
      </c>
      <c r="J398" s="148">
        <v>0</v>
      </c>
      <c r="K398" s="148">
        <v>0</v>
      </c>
      <c r="L398" s="148">
        <v>0</v>
      </c>
      <c r="M398" s="476"/>
      <c r="N398" s="448" t="s">
        <v>107</v>
      </c>
      <c r="O398" s="733">
        <v>0</v>
      </c>
      <c r="P398" s="734">
        <v>1</v>
      </c>
      <c r="Q398" s="734">
        <v>0</v>
      </c>
      <c r="R398" s="734">
        <v>2</v>
      </c>
      <c r="S398" s="734">
        <v>2</v>
      </c>
      <c r="T398" s="734">
        <v>1</v>
      </c>
      <c r="U398" s="734">
        <v>0</v>
      </c>
      <c r="V398" s="734">
        <v>0</v>
      </c>
      <c r="W398" s="734">
        <v>0</v>
      </c>
      <c r="X398" s="734">
        <v>0</v>
      </c>
      <c r="Y398" s="734">
        <v>0</v>
      </c>
      <c r="Z398" s="734">
        <v>0</v>
      </c>
      <c r="AA398" s="734">
        <v>0</v>
      </c>
      <c r="AB398" s="734">
        <v>0</v>
      </c>
      <c r="AC398" s="149">
        <v>24.3</v>
      </c>
      <c r="AD398" s="149" t="s">
        <v>24</v>
      </c>
      <c r="AE398" s="148">
        <v>1</v>
      </c>
      <c r="AF398" s="149">
        <v>16.666666666666664</v>
      </c>
      <c r="AG398" s="148">
        <v>0</v>
      </c>
      <c r="AH398" s="149">
        <v>0</v>
      </c>
      <c r="AI398" s="148">
        <v>0</v>
      </c>
      <c r="AJ398" s="501">
        <v>0</v>
      </c>
    </row>
    <row r="399" spans="1:36" x14ac:dyDescent="0.2">
      <c r="A399" s="352" t="s">
        <v>108</v>
      </c>
      <c r="B399" s="500">
        <v>6</v>
      </c>
      <c r="C399" s="148">
        <v>0</v>
      </c>
      <c r="D399" s="148">
        <v>6</v>
      </c>
      <c r="E399" s="148">
        <v>0</v>
      </c>
      <c r="F399" s="148">
        <v>0</v>
      </c>
      <c r="G399" s="148">
        <v>0</v>
      </c>
      <c r="H399" s="148">
        <v>0</v>
      </c>
      <c r="I399" s="148">
        <v>0</v>
      </c>
      <c r="J399" s="148">
        <v>0</v>
      </c>
      <c r="K399" s="148">
        <v>0</v>
      </c>
      <c r="L399" s="148">
        <v>0</v>
      </c>
      <c r="M399" s="476"/>
      <c r="N399" s="448" t="s">
        <v>108</v>
      </c>
      <c r="O399" s="733">
        <v>0</v>
      </c>
      <c r="P399" s="734">
        <v>0</v>
      </c>
      <c r="Q399" s="734">
        <v>1</v>
      </c>
      <c r="R399" s="734">
        <v>0</v>
      </c>
      <c r="S399" s="734">
        <v>4</v>
      </c>
      <c r="T399" s="734">
        <v>1</v>
      </c>
      <c r="U399" s="734">
        <v>0</v>
      </c>
      <c r="V399" s="734">
        <v>0</v>
      </c>
      <c r="W399" s="734">
        <v>0</v>
      </c>
      <c r="X399" s="734">
        <v>0</v>
      </c>
      <c r="Y399" s="734">
        <v>0</v>
      </c>
      <c r="Z399" s="734">
        <v>0</v>
      </c>
      <c r="AA399" s="734">
        <v>0</v>
      </c>
      <c r="AB399" s="734">
        <v>0</v>
      </c>
      <c r="AC399" s="149">
        <v>26.8</v>
      </c>
      <c r="AD399" s="149" t="s">
        <v>24</v>
      </c>
      <c r="AE399" s="148">
        <v>1</v>
      </c>
      <c r="AF399" s="149">
        <v>16.666666666666664</v>
      </c>
      <c r="AG399" s="148">
        <v>0</v>
      </c>
      <c r="AH399" s="149">
        <v>0</v>
      </c>
      <c r="AI399" s="148">
        <v>0</v>
      </c>
      <c r="AJ399" s="501">
        <v>0</v>
      </c>
    </row>
    <row r="400" spans="1:36" x14ac:dyDescent="0.2">
      <c r="A400" s="352" t="s">
        <v>65</v>
      </c>
      <c r="B400" s="504">
        <v>11</v>
      </c>
      <c r="C400" s="150">
        <v>0</v>
      </c>
      <c r="D400" s="150">
        <v>10</v>
      </c>
      <c r="E400" s="150">
        <v>0</v>
      </c>
      <c r="F400" s="150">
        <v>1</v>
      </c>
      <c r="G400" s="150">
        <v>0</v>
      </c>
      <c r="H400" s="150">
        <v>0</v>
      </c>
      <c r="I400" s="150">
        <v>0</v>
      </c>
      <c r="J400" s="150">
        <v>0</v>
      </c>
      <c r="K400" s="150">
        <v>0</v>
      </c>
      <c r="L400" s="150">
        <v>0</v>
      </c>
      <c r="M400" s="478"/>
      <c r="N400" s="448" t="s">
        <v>65</v>
      </c>
      <c r="O400" s="733">
        <v>0</v>
      </c>
      <c r="P400" s="734">
        <v>3</v>
      </c>
      <c r="Q400" s="734">
        <v>1</v>
      </c>
      <c r="R400" s="734">
        <v>4</v>
      </c>
      <c r="S400" s="734">
        <v>1</v>
      </c>
      <c r="T400" s="734">
        <v>1</v>
      </c>
      <c r="U400" s="734">
        <v>1</v>
      </c>
      <c r="V400" s="734">
        <v>0</v>
      </c>
      <c r="W400" s="734">
        <v>0</v>
      </c>
      <c r="X400" s="734">
        <v>0</v>
      </c>
      <c r="Y400" s="734">
        <v>0</v>
      </c>
      <c r="Z400" s="734">
        <v>0</v>
      </c>
      <c r="AA400" s="734">
        <v>0</v>
      </c>
      <c r="AB400" s="734">
        <v>0</v>
      </c>
      <c r="AC400" s="151">
        <v>21.7</v>
      </c>
      <c r="AD400" s="151">
        <v>34.4</v>
      </c>
      <c r="AE400" s="150">
        <v>2</v>
      </c>
      <c r="AF400" s="151">
        <v>18.181818181818183</v>
      </c>
      <c r="AG400" s="150">
        <v>1</v>
      </c>
      <c r="AH400" s="151">
        <v>9.0909090909090917</v>
      </c>
      <c r="AI400" s="150">
        <v>0</v>
      </c>
      <c r="AJ400" s="505">
        <v>0</v>
      </c>
    </row>
    <row r="401" spans="1:36" x14ac:dyDescent="0.2">
      <c r="A401" s="352" t="s">
        <v>109</v>
      </c>
      <c r="B401" s="500">
        <v>16</v>
      </c>
      <c r="C401" s="148">
        <v>0</v>
      </c>
      <c r="D401" s="148">
        <v>16</v>
      </c>
      <c r="E401" s="148">
        <v>0</v>
      </c>
      <c r="F401" s="148">
        <v>0</v>
      </c>
      <c r="G401" s="148">
        <v>0</v>
      </c>
      <c r="H401" s="148">
        <v>0</v>
      </c>
      <c r="I401" s="148">
        <v>0</v>
      </c>
      <c r="J401" s="148">
        <v>0</v>
      </c>
      <c r="K401" s="148">
        <v>0</v>
      </c>
      <c r="L401" s="148">
        <v>0</v>
      </c>
      <c r="M401" s="476"/>
      <c r="N401" s="448" t="s">
        <v>109</v>
      </c>
      <c r="O401" s="733">
        <v>0</v>
      </c>
      <c r="P401" s="734">
        <v>0</v>
      </c>
      <c r="Q401" s="734">
        <v>1</v>
      </c>
      <c r="R401" s="734">
        <v>4</v>
      </c>
      <c r="S401" s="734">
        <v>10</v>
      </c>
      <c r="T401" s="734">
        <v>1</v>
      </c>
      <c r="U401" s="734">
        <v>0</v>
      </c>
      <c r="V401" s="734">
        <v>0</v>
      </c>
      <c r="W401" s="734">
        <v>0</v>
      </c>
      <c r="X401" s="734">
        <v>0</v>
      </c>
      <c r="Y401" s="734">
        <v>0</v>
      </c>
      <c r="Z401" s="734">
        <v>0</v>
      </c>
      <c r="AA401" s="734">
        <v>0</v>
      </c>
      <c r="AB401" s="734">
        <v>0</v>
      </c>
      <c r="AC401" s="149">
        <v>26</v>
      </c>
      <c r="AD401" s="149">
        <v>29.1</v>
      </c>
      <c r="AE401" s="148">
        <v>1</v>
      </c>
      <c r="AF401" s="149">
        <v>6.25</v>
      </c>
      <c r="AG401" s="148">
        <v>0</v>
      </c>
      <c r="AH401" s="149">
        <v>0</v>
      </c>
      <c r="AI401" s="148">
        <v>0</v>
      </c>
      <c r="AJ401" s="501">
        <v>0</v>
      </c>
    </row>
    <row r="402" spans="1:36" x14ac:dyDescent="0.2">
      <c r="A402" s="352" t="s">
        <v>110</v>
      </c>
      <c r="B402" s="500">
        <v>7</v>
      </c>
      <c r="C402" s="148">
        <v>0</v>
      </c>
      <c r="D402" s="148">
        <v>6</v>
      </c>
      <c r="E402" s="148">
        <v>0</v>
      </c>
      <c r="F402" s="148">
        <v>1</v>
      </c>
      <c r="G402" s="148">
        <v>0</v>
      </c>
      <c r="H402" s="148">
        <v>0</v>
      </c>
      <c r="I402" s="148">
        <v>0</v>
      </c>
      <c r="J402" s="148">
        <v>0</v>
      </c>
      <c r="K402" s="148">
        <v>0</v>
      </c>
      <c r="L402" s="148">
        <v>0</v>
      </c>
      <c r="M402" s="476"/>
      <c r="N402" s="448" t="s">
        <v>110</v>
      </c>
      <c r="O402" s="733">
        <v>0</v>
      </c>
      <c r="P402" s="734">
        <v>0</v>
      </c>
      <c r="Q402" s="734">
        <v>0</v>
      </c>
      <c r="R402" s="734">
        <v>3</v>
      </c>
      <c r="S402" s="734">
        <v>3</v>
      </c>
      <c r="T402" s="734">
        <v>1</v>
      </c>
      <c r="U402" s="734">
        <v>0</v>
      </c>
      <c r="V402" s="734">
        <v>0</v>
      </c>
      <c r="W402" s="734">
        <v>0</v>
      </c>
      <c r="X402" s="734">
        <v>0</v>
      </c>
      <c r="Y402" s="734">
        <v>0</v>
      </c>
      <c r="Z402" s="734">
        <v>0</v>
      </c>
      <c r="AA402" s="734">
        <v>0</v>
      </c>
      <c r="AB402" s="734">
        <v>0</v>
      </c>
      <c r="AC402" s="149">
        <v>26</v>
      </c>
      <c r="AD402" s="149" t="s">
        <v>24</v>
      </c>
      <c r="AE402" s="148">
        <v>1</v>
      </c>
      <c r="AF402" s="149">
        <v>14.285714285714285</v>
      </c>
      <c r="AG402" s="148">
        <v>0</v>
      </c>
      <c r="AH402" s="149">
        <v>0</v>
      </c>
      <c r="AI402" s="148">
        <v>0</v>
      </c>
      <c r="AJ402" s="501">
        <v>0</v>
      </c>
    </row>
    <row r="403" spans="1:36" x14ac:dyDescent="0.2">
      <c r="A403" s="352" t="s">
        <v>111</v>
      </c>
      <c r="B403" s="500">
        <v>5</v>
      </c>
      <c r="C403" s="148">
        <v>0</v>
      </c>
      <c r="D403" s="148">
        <v>5</v>
      </c>
      <c r="E403" s="148">
        <v>0</v>
      </c>
      <c r="F403" s="148">
        <v>0</v>
      </c>
      <c r="G403" s="148">
        <v>0</v>
      </c>
      <c r="H403" s="148">
        <v>0</v>
      </c>
      <c r="I403" s="148">
        <v>0</v>
      </c>
      <c r="J403" s="148">
        <v>0</v>
      </c>
      <c r="K403" s="148">
        <v>0</v>
      </c>
      <c r="L403" s="148">
        <v>0</v>
      </c>
      <c r="M403" s="476"/>
      <c r="N403" s="448" t="s">
        <v>111</v>
      </c>
      <c r="O403" s="733">
        <v>0</v>
      </c>
      <c r="P403" s="734">
        <v>0</v>
      </c>
      <c r="Q403" s="734">
        <v>1</v>
      </c>
      <c r="R403" s="734">
        <v>1</v>
      </c>
      <c r="S403" s="734">
        <v>1</v>
      </c>
      <c r="T403" s="734">
        <v>0</v>
      </c>
      <c r="U403" s="734">
        <v>2</v>
      </c>
      <c r="V403" s="734">
        <v>0</v>
      </c>
      <c r="W403" s="734">
        <v>0</v>
      </c>
      <c r="X403" s="734">
        <v>0</v>
      </c>
      <c r="Y403" s="734">
        <v>0</v>
      </c>
      <c r="Z403" s="734">
        <v>0</v>
      </c>
      <c r="AA403" s="734">
        <v>0</v>
      </c>
      <c r="AB403" s="734">
        <v>0</v>
      </c>
      <c r="AC403" s="149">
        <v>30.5</v>
      </c>
      <c r="AD403" s="149" t="s">
        <v>24</v>
      </c>
      <c r="AE403" s="148">
        <v>2</v>
      </c>
      <c r="AF403" s="149">
        <v>40</v>
      </c>
      <c r="AG403" s="148">
        <v>2</v>
      </c>
      <c r="AH403" s="149">
        <v>40</v>
      </c>
      <c r="AI403" s="148">
        <v>0</v>
      </c>
      <c r="AJ403" s="501">
        <v>0</v>
      </c>
    </row>
    <row r="404" spans="1:36" x14ac:dyDescent="0.2">
      <c r="A404" s="352" t="s">
        <v>67</v>
      </c>
      <c r="B404" s="500">
        <v>7</v>
      </c>
      <c r="C404" s="148">
        <v>0</v>
      </c>
      <c r="D404" s="148">
        <v>7</v>
      </c>
      <c r="E404" s="148">
        <v>0</v>
      </c>
      <c r="F404" s="148">
        <v>0</v>
      </c>
      <c r="G404" s="148">
        <v>0</v>
      </c>
      <c r="H404" s="148">
        <v>0</v>
      </c>
      <c r="I404" s="148">
        <v>0</v>
      </c>
      <c r="J404" s="148">
        <v>0</v>
      </c>
      <c r="K404" s="148">
        <v>0</v>
      </c>
      <c r="L404" s="148">
        <v>0</v>
      </c>
      <c r="M404" s="476"/>
      <c r="N404" s="448" t="s">
        <v>67</v>
      </c>
      <c r="O404" s="733">
        <v>0</v>
      </c>
      <c r="P404" s="734">
        <v>0</v>
      </c>
      <c r="Q404" s="734">
        <v>1</v>
      </c>
      <c r="R404" s="734">
        <v>0</v>
      </c>
      <c r="S404" s="734">
        <v>5</v>
      </c>
      <c r="T404" s="734">
        <v>1</v>
      </c>
      <c r="U404" s="734">
        <v>0</v>
      </c>
      <c r="V404" s="734">
        <v>0</v>
      </c>
      <c r="W404" s="734">
        <v>0</v>
      </c>
      <c r="X404" s="734">
        <v>0</v>
      </c>
      <c r="Y404" s="734">
        <v>0</v>
      </c>
      <c r="Z404" s="734">
        <v>0</v>
      </c>
      <c r="AA404" s="734">
        <v>0</v>
      </c>
      <c r="AB404" s="734">
        <v>0</v>
      </c>
      <c r="AC404" s="149">
        <v>26.5</v>
      </c>
      <c r="AD404" s="149" t="s">
        <v>24</v>
      </c>
      <c r="AE404" s="148">
        <v>1</v>
      </c>
      <c r="AF404" s="149">
        <v>14.285714285714285</v>
      </c>
      <c r="AG404" s="148">
        <v>0</v>
      </c>
      <c r="AH404" s="149">
        <v>0</v>
      </c>
      <c r="AI404" s="148">
        <v>0</v>
      </c>
      <c r="AJ404" s="501">
        <v>0</v>
      </c>
    </row>
    <row r="405" spans="1:36" x14ac:dyDescent="0.2">
      <c r="A405" s="352" t="s">
        <v>112</v>
      </c>
      <c r="B405" s="500">
        <v>10</v>
      </c>
      <c r="C405" s="148">
        <v>0</v>
      </c>
      <c r="D405" s="148">
        <v>10</v>
      </c>
      <c r="E405" s="148">
        <v>0</v>
      </c>
      <c r="F405" s="148">
        <v>0</v>
      </c>
      <c r="G405" s="148">
        <v>0</v>
      </c>
      <c r="H405" s="148">
        <v>0</v>
      </c>
      <c r="I405" s="148">
        <v>0</v>
      </c>
      <c r="J405" s="148">
        <v>0</v>
      </c>
      <c r="K405" s="148">
        <v>0</v>
      </c>
      <c r="L405" s="148">
        <v>0</v>
      </c>
      <c r="M405" s="476"/>
      <c r="N405" s="448" t="s">
        <v>112</v>
      </c>
      <c r="O405" s="733">
        <v>0</v>
      </c>
      <c r="P405" s="734">
        <v>0</v>
      </c>
      <c r="Q405" s="734">
        <v>1</v>
      </c>
      <c r="R405" s="734">
        <v>3</v>
      </c>
      <c r="S405" s="734">
        <v>6</v>
      </c>
      <c r="T405" s="734">
        <v>0</v>
      </c>
      <c r="U405" s="734">
        <v>0</v>
      </c>
      <c r="V405" s="734">
        <v>0</v>
      </c>
      <c r="W405" s="734">
        <v>0</v>
      </c>
      <c r="X405" s="734">
        <v>0</v>
      </c>
      <c r="Y405" s="734">
        <v>0</v>
      </c>
      <c r="Z405" s="734">
        <v>0</v>
      </c>
      <c r="AA405" s="734">
        <v>0</v>
      </c>
      <c r="AB405" s="734">
        <v>0</v>
      </c>
      <c r="AC405" s="149">
        <v>24.9</v>
      </c>
      <c r="AD405" s="149" t="s">
        <v>24</v>
      </c>
      <c r="AE405" s="148">
        <v>0</v>
      </c>
      <c r="AF405" s="149">
        <v>0</v>
      </c>
      <c r="AG405" s="148">
        <v>0</v>
      </c>
      <c r="AH405" s="149">
        <v>0</v>
      </c>
      <c r="AI405" s="148">
        <v>0</v>
      </c>
      <c r="AJ405" s="501">
        <v>0</v>
      </c>
    </row>
    <row r="406" spans="1:36" x14ac:dyDescent="0.2">
      <c r="A406" s="352" t="s">
        <v>113</v>
      </c>
      <c r="B406" s="500">
        <v>10</v>
      </c>
      <c r="C406" s="148">
        <v>0</v>
      </c>
      <c r="D406" s="148">
        <v>10</v>
      </c>
      <c r="E406" s="148">
        <v>0</v>
      </c>
      <c r="F406" s="148">
        <v>0</v>
      </c>
      <c r="G406" s="148">
        <v>0</v>
      </c>
      <c r="H406" s="148">
        <v>0</v>
      </c>
      <c r="I406" s="148">
        <v>0</v>
      </c>
      <c r="J406" s="148">
        <v>0</v>
      </c>
      <c r="K406" s="148">
        <v>0</v>
      </c>
      <c r="L406" s="148">
        <v>0</v>
      </c>
      <c r="M406" s="476"/>
      <c r="N406" s="448" t="s">
        <v>113</v>
      </c>
      <c r="O406" s="733">
        <v>0</v>
      </c>
      <c r="P406" s="734">
        <v>0</v>
      </c>
      <c r="Q406" s="734">
        <v>0</v>
      </c>
      <c r="R406" s="734">
        <v>4</v>
      </c>
      <c r="S406" s="734">
        <v>4</v>
      </c>
      <c r="T406" s="734">
        <v>2</v>
      </c>
      <c r="U406" s="734">
        <v>0</v>
      </c>
      <c r="V406" s="734">
        <v>0</v>
      </c>
      <c r="W406" s="734">
        <v>0</v>
      </c>
      <c r="X406" s="734">
        <v>0</v>
      </c>
      <c r="Y406" s="734">
        <v>0</v>
      </c>
      <c r="Z406" s="734">
        <v>0</v>
      </c>
      <c r="AA406" s="734">
        <v>0</v>
      </c>
      <c r="AB406" s="734">
        <v>0</v>
      </c>
      <c r="AC406" s="149">
        <v>26.8</v>
      </c>
      <c r="AD406" s="149" t="s">
        <v>24</v>
      </c>
      <c r="AE406" s="148">
        <v>2</v>
      </c>
      <c r="AF406" s="149">
        <v>20</v>
      </c>
      <c r="AG406" s="148">
        <v>0</v>
      </c>
      <c r="AH406" s="149">
        <v>0</v>
      </c>
      <c r="AI406" s="148">
        <v>0</v>
      </c>
      <c r="AJ406" s="501">
        <v>0</v>
      </c>
    </row>
    <row r="407" spans="1:36" x14ac:dyDescent="0.2">
      <c r="A407" s="352" t="s">
        <v>114</v>
      </c>
      <c r="B407" s="500">
        <v>10</v>
      </c>
      <c r="C407" s="148">
        <v>0</v>
      </c>
      <c r="D407" s="148">
        <v>10</v>
      </c>
      <c r="E407" s="148">
        <v>0</v>
      </c>
      <c r="F407" s="148">
        <v>0</v>
      </c>
      <c r="G407" s="148">
        <v>0</v>
      </c>
      <c r="H407" s="148">
        <v>0</v>
      </c>
      <c r="I407" s="148">
        <v>0</v>
      </c>
      <c r="J407" s="148">
        <v>0</v>
      </c>
      <c r="K407" s="148">
        <v>0</v>
      </c>
      <c r="L407" s="148">
        <v>0</v>
      </c>
      <c r="M407" s="476"/>
      <c r="N407" s="448" t="s">
        <v>114</v>
      </c>
      <c r="O407" s="733">
        <v>0</v>
      </c>
      <c r="P407" s="734">
        <v>1</v>
      </c>
      <c r="Q407" s="734">
        <v>0</v>
      </c>
      <c r="R407" s="734">
        <v>4</v>
      </c>
      <c r="S407" s="734">
        <v>1</v>
      </c>
      <c r="T407" s="734">
        <v>2</v>
      </c>
      <c r="U407" s="734">
        <v>1</v>
      </c>
      <c r="V407" s="734">
        <v>1</v>
      </c>
      <c r="W407" s="734">
        <v>0</v>
      </c>
      <c r="X407" s="734">
        <v>0</v>
      </c>
      <c r="Y407" s="734">
        <v>0</v>
      </c>
      <c r="Z407" s="734">
        <v>0</v>
      </c>
      <c r="AA407" s="734">
        <v>0</v>
      </c>
      <c r="AB407" s="734">
        <v>0</v>
      </c>
      <c r="AC407" s="149">
        <v>28</v>
      </c>
      <c r="AD407" s="149" t="s">
        <v>24</v>
      </c>
      <c r="AE407" s="148">
        <v>4</v>
      </c>
      <c r="AF407" s="149">
        <v>40</v>
      </c>
      <c r="AG407" s="148">
        <v>2</v>
      </c>
      <c r="AH407" s="149">
        <v>20</v>
      </c>
      <c r="AI407" s="148">
        <v>0</v>
      </c>
      <c r="AJ407" s="501">
        <v>0</v>
      </c>
    </row>
    <row r="408" spans="1:36" x14ac:dyDescent="0.2">
      <c r="A408" s="352" t="s">
        <v>69</v>
      </c>
      <c r="B408" s="504">
        <v>4</v>
      </c>
      <c r="C408" s="150">
        <v>0</v>
      </c>
      <c r="D408" s="150">
        <v>4</v>
      </c>
      <c r="E408" s="150">
        <v>0</v>
      </c>
      <c r="F408" s="150">
        <v>0</v>
      </c>
      <c r="G408" s="150">
        <v>0</v>
      </c>
      <c r="H408" s="150">
        <v>0</v>
      </c>
      <c r="I408" s="150">
        <v>0</v>
      </c>
      <c r="J408" s="150">
        <v>0</v>
      </c>
      <c r="K408" s="150">
        <v>0</v>
      </c>
      <c r="L408" s="150">
        <v>0</v>
      </c>
      <c r="M408" s="478"/>
      <c r="N408" s="448" t="s">
        <v>69</v>
      </c>
      <c r="O408" s="733">
        <v>0</v>
      </c>
      <c r="P408" s="734">
        <v>0</v>
      </c>
      <c r="Q408" s="734">
        <v>1</v>
      </c>
      <c r="R408" s="734">
        <v>1</v>
      </c>
      <c r="S408" s="734">
        <v>1</v>
      </c>
      <c r="T408" s="734">
        <v>1</v>
      </c>
      <c r="U408" s="734">
        <v>0</v>
      </c>
      <c r="V408" s="734">
        <v>0</v>
      </c>
      <c r="W408" s="734">
        <v>0</v>
      </c>
      <c r="X408" s="734">
        <v>0</v>
      </c>
      <c r="Y408" s="734">
        <v>0</v>
      </c>
      <c r="Z408" s="734">
        <v>0</v>
      </c>
      <c r="AA408" s="734">
        <v>0</v>
      </c>
      <c r="AB408" s="734">
        <v>0</v>
      </c>
      <c r="AC408" s="151">
        <v>24.4</v>
      </c>
      <c r="AD408" s="151" t="s">
        <v>24</v>
      </c>
      <c r="AE408" s="150">
        <v>1</v>
      </c>
      <c r="AF408" s="151">
        <v>25</v>
      </c>
      <c r="AG408" s="150">
        <v>0</v>
      </c>
      <c r="AH408" s="151">
        <v>0</v>
      </c>
      <c r="AI408" s="150">
        <v>0</v>
      </c>
      <c r="AJ408" s="505">
        <v>0</v>
      </c>
    </row>
    <row r="409" spans="1:36" x14ac:dyDescent="0.2">
      <c r="A409" s="352" t="s">
        <v>115</v>
      </c>
      <c r="B409" s="500">
        <v>2</v>
      </c>
      <c r="C409" s="148">
        <v>0</v>
      </c>
      <c r="D409" s="148">
        <v>2</v>
      </c>
      <c r="E409" s="148">
        <v>0</v>
      </c>
      <c r="F409" s="148">
        <v>0</v>
      </c>
      <c r="G409" s="148">
        <v>0</v>
      </c>
      <c r="H409" s="148">
        <v>0</v>
      </c>
      <c r="I409" s="148">
        <v>0</v>
      </c>
      <c r="J409" s="148">
        <v>0</v>
      </c>
      <c r="K409" s="148">
        <v>0</v>
      </c>
      <c r="L409" s="148">
        <v>0</v>
      </c>
      <c r="M409" s="476"/>
      <c r="N409" s="448" t="s">
        <v>115</v>
      </c>
      <c r="O409" s="733">
        <v>0</v>
      </c>
      <c r="P409" s="734">
        <v>0</v>
      </c>
      <c r="Q409" s="734">
        <v>1</v>
      </c>
      <c r="R409" s="734">
        <v>0</v>
      </c>
      <c r="S409" s="734">
        <v>0</v>
      </c>
      <c r="T409" s="734">
        <v>1</v>
      </c>
      <c r="U409" s="734">
        <v>0</v>
      </c>
      <c r="V409" s="734">
        <v>0</v>
      </c>
      <c r="W409" s="734">
        <v>0</v>
      </c>
      <c r="X409" s="734">
        <v>0</v>
      </c>
      <c r="Y409" s="734">
        <v>0</v>
      </c>
      <c r="Z409" s="734">
        <v>0</v>
      </c>
      <c r="AA409" s="734">
        <v>0</v>
      </c>
      <c r="AB409" s="734">
        <v>0</v>
      </c>
      <c r="AC409" s="149">
        <v>23.3</v>
      </c>
      <c r="AD409" s="149" t="s">
        <v>24</v>
      </c>
      <c r="AE409" s="148">
        <v>1</v>
      </c>
      <c r="AF409" s="149">
        <v>50</v>
      </c>
      <c r="AG409" s="148">
        <v>0</v>
      </c>
      <c r="AH409" s="149">
        <v>0</v>
      </c>
      <c r="AI409" s="148">
        <v>0</v>
      </c>
      <c r="AJ409" s="501">
        <v>0</v>
      </c>
    </row>
    <row r="410" spans="1:36" x14ac:dyDescent="0.2">
      <c r="A410" s="352" t="s">
        <v>116</v>
      </c>
      <c r="B410" s="500">
        <v>6</v>
      </c>
      <c r="C410" s="148">
        <v>0</v>
      </c>
      <c r="D410" s="148">
        <v>6</v>
      </c>
      <c r="E410" s="148">
        <v>0</v>
      </c>
      <c r="F410" s="148">
        <v>0</v>
      </c>
      <c r="G410" s="148">
        <v>0</v>
      </c>
      <c r="H410" s="148">
        <v>0</v>
      </c>
      <c r="I410" s="148">
        <v>0</v>
      </c>
      <c r="J410" s="148">
        <v>0</v>
      </c>
      <c r="K410" s="148">
        <v>0</v>
      </c>
      <c r="L410" s="148">
        <v>0</v>
      </c>
      <c r="M410" s="476"/>
      <c r="N410" s="448" t="s">
        <v>116</v>
      </c>
      <c r="O410" s="733">
        <v>0</v>
      </c>
      <c r="P410" s="734">
        <v>0</v>
      </c>
      <c r="Q410" s="734">
        <v>0</v>
      </c>
      <c r="R410" s="734">
        <v>3</v>
      </c>
      <c r="S410" s="734">
        <v>3</v>
      </c>
      <c r="T410" s="734">
        <v>0</v>
      </c>
      <c r="U410" s="734">
        <v>0</v>
      </c>
      <c r="V410" s="734">
        <v>0</v>
      </c>
      <c r="W410" s="734">
        <v>0</v>
      </c>
      <c r="X410" s="734">
        <v>0</v>
      </c>
      <c r="Y410" s="734">
        <v>0</v>
      </c>
      <c r="Z410" s="734">
        <v>0</v>
      </c>
      <c r="AA410" s="734">
        <v>0</v>
      </c>
      <c r="AB410" s="734">
        <v>0</v>
      </c>
      <c r="AC410" s="149">
        <v>25.5</v>
      </c>
      <c r="AD410" s="149" t="s">
        <v>24</v>
      </c>
      <c r="AE410" s="148">
        <v>0</v>
      </c>
      <c r="AF410" s="149">
        <v>0</v>
      </c>
      <c r="AG410" s="148">
        <v>0</v>
      </c>
      <c r="AH410" s="149">
        <v>0</v>
      </c>
      <c r="AI410" s="148">
        <v>0</v>
      </c>
      <c r="AJ410" s="501">
        <v>0</v>
      </c>
    </row>
    <row r="411" spans="1:36" ht="13.5" thickBot="1" x14ac:dyDescent="0.25">
      <c r="A411" s="352" t="s">
        <v>117</v>
      </c>
      <c r="B411" s="502">
        <v>4</v>
      </c>
      <c r="C411" s="152">
        <v>0</v>
      </c>
      <c r="D411" s="152">
        <v>4</v>
      </c>
      <c r="E411" s="152">
        <v>0</v>
      </c>
      <c r="F411" s="152">
        <v>0</v>
      </c>
      <c r="G411" s="152">
        <v>0</v>
      </c>
      <c r="H411" s="152">
        <v>0</v>
      </c>
      <c r="I411" s="152">
        <v>0</v>
      </c>
      <c r="J411" s="152">
        <v>0</v>
      </c>
      <c r="K411" s="152">
        <v>0</v>
      </c>
      <c r="L411" s="152">
        <v>0</v>
      </c>
      <c r="M411" s="477"/>
      <c r="N411" s="448" t="s">
        <v>117</v>
      </c>
      <c r="O411" s="735">
        <v>0</v>
      </c>
      <c r="P411" s="736">
        <v>0</v>
      </c>
      <c r="Q411" s="736">
        <v>1</v>
      </c>
      <c r="R411" s="736">
        <v>0</v>
      </c>
      <c r="S411" s="736">
        <v>3</v>
      </c>
      <c r="T411" s="736">
        <v>0</v>
      </c>
      <c r="U411" s="736">
        <v>0</v>
      </c>
      <c r="V411" s="736">
        <v>0</v>
      </c>
      <c r="W411" s="736">
        <v>0</v>
      </c>
      <c r="X411" s="736">
        <v>0</v>
      </c>
      <c r="Y411" s="736">
        <v>0</v>
      </c>
      <c r="Z411" s="736">
        <v>0</v>
      </c>
      <c r="AA411" s="736">
        <v>0</v>
      </c>
      <c r="AB411" s="736">
        <v>0</v>
      </c>
      <c r="AC411" s="737">
        <v>23.6</v>
      </c>
      <c r="AD411" s="153" t="s">
        <v>24</v>
      </c>
      <c r="AE411" s="152">
        <v>0</v>
      </c>
      <c r="AF411" s="153">
        <v>0</v>
      </c>
      <c r="AG411" s="152">
        <v>0</v>
      </c>
      <c r="AH411" s="153">
        <v>0</v>
      </c>
      <c r="AI411" s="152">
        <v>0</v>
      </c>
      <c r="AJ411" s="503">
        <v>0</v>
      </c>
    </row>
    <row r="412" spans="1:36" x14ac:dyDescent="0.2">
      <c r="A412" s="352" t="s">
        <v>71</v>
      </c>
      <c r="B412" s="500">
        <v>1</v>
      </c>
      <c r="C412" s="148">
        <v>0</v>
      </c>
      <c r="D412" s="148">
        <v>1</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1</v>
      </c>
      <c r="T412" s="739">
        <v>0</v>
      </c>
      <c r="U412" s="739">
        <v>0</v>
      </c>
      <c r="V412" s="739">
        <v>0</v>
      </c>
      <c r="W412" s="739">
        <v>0</v>
      </c>
      <c r="X412" s="739">
        <v>0</v>
      </c>
      <c r="Y412" s="739">
        <v>0</v>
      </c>
      <c r="Z412" s="739">
        <v>0</v>
      </c>
      <c r="AA412" s="739">
        <v>0</v>
      </c>
      <c r="AB412" s="739">
        <v>0</v>
      </c>
      <c r="AC412" s="151">
        <v>26.8</v>
      </c>
      <c r="AD412" s="149" t="s">
        <v>24</v>
      </c>
      <c r="AE412" s="148">
        <v>0</v>
      </c>
      <c r="AF412" s="149">
        <v>0</v>
      </c>
      <c r="AG412" s="148">
        <v>0</v>
      </c>
      <c r="AH412" s="149">
        <v>0</v>
      </c>
      <c r="AI412" s="148">
        <v>0</v>
      </c>
      <c r="AJ412" s="501">
        <v>0</v>
      </c>
    </row>
    <row r="413" spans="1:36" x14ac:dyDescent="0.2">
      <c r="A413" s="352" t="s">
        <v>118</v>
      </c>
      <c r="B413" s="500">
        <v>3</v>
      </c>
      <c r="C413" s="148">
        <v>0</v>
      </c>
      <c r="D413" s="148">
        <v>3</v>
      </c>
      <c r="E413" s="148">
        <v>0</v>
      </c>
      <c r="F413" s="148">
        <v>0</v>
      </c>
      <c r="G413" s="148">
        <v>0</v>
      </c>
      <c r="H413" s="148">
        <v>0</v>
      </c>
      <c r="I413" s="148">
        <v>0</v>
      </c>
      <c r="J413" s="148">
        <v>0</v>
      </c>
      <c r="K413" s="148">
        <v>0</v>
      </c>
      <c r="L413" s="148">
        <v>0</v>
      </c>
      <c r="M413" s="476"/>
      <c r="N413" s="448" t="s">
        <v>118</v>
      </c>
      <c r="O413" s="733">
        <v>0</v>
      </c>
      <c r="P413" s="734">
        <v>0</v>
      </c>
      <c r="Q413" s="734">
        <v>0</v>
      </c>
      <c r="R413" s="734">
        <v>2</v>
      </c>
      <c r="S413" s="734">
        <v>0</v>
      </c>
      <c r="T413" s="734">
        <v>1</v>
      </c>
      <c r="U413" s="734">
        <v>0</v>
      </c>
      <c r="V413" s="734">
        <v>0</v>
      </c>
      <c r="W413" s="734">
        <v>0</v>
      </c>
      <c r="X413" s="734">
        <v>0</v>
      </c>
      <c r="Y413" s="734">
        <v>0</v>
      </c>
      <c r="Z413" s="734">
        <v>0</v>
      </c>
      <c r="AA413" s="734">
        <v>0</v>
      </c>
      <c r="AB413" s="734">
        <v>0</v>
      </c>
      <c r="AC413" s="149">
        <v>26.3</v>
      </c>
      <c r="AD413" s="149" t="s">
        <v>24</v>
      </c>
      <c r="AE413" s="148">
        <v>1</v>
      </c>
      <c r="AF413" s="149">
        <v>33.333333333333329</v>
      </c>
      <c r="AG413" s="148">
        <v>0</v>
      </c>
      <c r="AH413" s="149">
        <v>0</v>
      </c>
      <c r="AI413" s="148">
        <v>0</v>
      </c>
      <c r="AJ413" s="501">
        <v>0</v>
      </c>
    </row>
    <row r="414" spans="1:36" x14ac:dyDescent="0.2">
      <c r="A414" s="352" t="s">
        <v>119</v>
      </c>
      <c r="B414" s="500">
        <v>3</v>
      </c>
      <c r="C414" s="148">
        <v>0</v>
      </c>
      <c r="D414" s="148">
        <v>2</v>
      </c>
      <c r="E414" s="148">
        <v>0</v>
      </c>
      <c r="F414" s="148">
        <v>1</v>
      </c>
      <c r="G414" s="148">
        <v>0</v>
      </c>
      <c r="H414" s="148">
        <v>0</v>
      </c>
      <c r="I414" s="148">
        <v>0</v>
      </c>
      <c r="J414" s="148">
        <v>0</v>
      </c>
      <c r="K414" s="148">
        <v>0</v>
      </c>
      <c r="L414" s="148">
        <v>0</v>
      </c>
      <c r="M414" s="476"/>
      <c r="N414" s="448" t="s">
        <v>119</v>
      </c>
      <c r="O414" s="733">
        <v>0</v>
      </c>
      <c r="P414" s="734">
        <v>0</v>
      </c>
      <c r="Q414" s="734">
        <v>0</v>
      </c>
      <c r="R414" s="734">
        <v>1</v>
      </c>
      <c r="S414" s="734">
        <v>2</v>
      </c>
      <c r="T414" s="734">
        <v>0</v>
      </c>
      <c r="U414" s="734">
        <v>0</v>
      </c>
      <c r="V414" s="734">
        <v>0</v>
      </c>
      <c r="W414" s="734">
        <v>0</v>
      </c>
      <c r="X414" s="734">
        <v>0</v>
      </c>
      <c r="Y414" s="734">
        <v>0</v>
      </c>
      <c r="Z414" s="734">
        <v>0</v>
      </c>
      <c r="AA414" s="734">
        <v>0</v>
      </c>
      <c r="AB414" s="734">
        <v>0</v>
      </c>
      <c r="AC414" s="149">
        <v>28.2</v>
      </c>
      <c r="AD414" s="149" t="s">
        <v>24</v>
      </c>
      <c r="AE414" s="148">
        <v>0</v>
      </c>
      <c r="AF414" s="149">
        <v>0</v>
      </c>
      <c r="AG414" s="148">
        <v>0</v>
      </c>
      <c r="AH414" s="149">
        <v>0</v>
      </c>
      <c r="AI414" s="148">
        <v>0</v>
      </c>
      <c r="AJ414" s="501">
        <v>0</v>
      </c>
    </row>
    <row r="415" spans="1:36" x14ac:dyDescent="0.2">
      <c r="A415" s="352" t="s">
        <v>120</v>
      </c>
      <c r="B415" s="500">
        <v>2</v>
      </c>
      <c r="C415" s="148">
        <v>0</v>
      </c>
      <c r="D415" s="148">
        <v>1</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2</v>
      </c>
      <c r="T415" s="734">
        <v>0</v>
      </c>
      <c r="U415" s="734">
        <v>0</v>
      </c>
      <c r="V415" s="734">
        <v>0</v>
      </c>
      <c r="W415" s="734">
        <v>0</v>
      </c>
      <c r="X415" s="734">
        <v>0</v>
      </c>
      <c r="Y415" s="734">
        <v>0</v>
      </c>
      <c r="Z415" s="734">
        <v>0</v>
      </c>
      <c r="AA415" s="734">
        <v>0</v>
      </c>
      <c r="AB415" s="734">
        <v>0</v>
      </c>
      <c r="AC415" s="149">
        <v>26.5</v>
      </c>
      <c r="AD415" s="149" t="s">
        <v>24</v>
      </c>
      <c r="AE415" s="148">
        <v>0</v>
      </c>
      <c r="AF415" s="149">
        <v>0</v>
      </c>
      <c r="AG415" s="148">
        <v>0</v>
      </c>
      <c r="AH415" s="149">
        <v>0</v>
      </c>
      <c r="AI415" s="148">
        <v>0</v>
      </c>
      <c r="AJ415" s="501">
        <v>0</v>
      </c>
    </row>
    <row r="416" spans="1:36" x14ac:dyDescent="0.2">
      <c r="A416" s="352" t="s">
        <v>72</v>
      </c>
      <c r="B416" s="500">
        <v>2</v>
      </c>
      <c r="C416" s="148">
        <v>0</v>
      </c>
      <c r="D416" s="148">
        <v>2</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1</v>
      </c>
      <c r="T416" s="734">
        <v>1</v>
      </c>
      <c r="U416" s="734">
        <v>0</v>
      </c>
      <c r="V416" s="734">
        <v>0</v>
      </c>
      <c r="W416" s="734">
        <v>0</v>
      </c>
      <c r="X416" s="734">
        <v>0</v>
      </c>
      <c r="Y416" s="734">
        <v>0</v>
      </c>
      <c r="Z416" s="734">
        <v>0</v>
      </c>
      <c r="AA416" s="734">
        <v>0</v>
      </c>
      <c r="AB416" s="734">
        <v>0</v>
      </c>
      <c r="AC416" s="149">
        <v>29.2</v>
      </c>
      <c r="AD416" s="149" t="s">
        <v>24</v>
      </c>
      <c r="AE416" s="148">
        <v>1</v>
      </c>
      <c r="AF416" s="149">
        <v>50</v>
      </c>
      <c r="AG416" s="148">
        <v>0</v>
      </c>
      <c r="AH416" s="149">
        <v>0</v>
      </c>
      <c r="AI416" s="148">
        <v>0</v>
      </c>
      <c r="AJ416" s="501">
        <v>0</v>
      </c>
    </row>
    <row r="417" spans="1:36" x14ac:dyDescent="0.2">
      <c r="A417" s="352" t="s">
        <v>121</v>
      </c>
      <c r="B417" s="500">
        <v>2</v>
      </c>
      <c r="C417" s="148">
        <v>0</v>
      </c>
      <c r="D417" s="148">
        <v>2</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2</v>
      </c>
      <c r="T417" s="734">
        <v>0</v>
      </c>
      <c r="U417" s="734">
        <v>0</v>
      </c>
      <c r="V417" s="734">
        <v>0</v>
      </c>
      <c r="W417" s="734">
        <v>0</v>
      </c>
      <c r="X417" s="734">
        <v>0</v>
      </c>
      <c r="Y417" s="734">
        <v>0</v>
      </c>
      <c r="Z417" s="734">
        <v>0</v>
      </c>
      <c r="AA417" s="734">
        <v>0</v>
      </c>
      <c r="AB417" s="734">
        <v>0</v>
      </c>
      <c r="AC417" s="149">
        <v>27.6</v>
      </c>
      <c r="AD417" s="149" t="s">
        <v>24</v>
      </c>
      <c r="AE417" s="148">
        <v>0</v>
      </c>
      <c r="AF417" s="149">
        <v>0</v>
      </c>
      <c r="AG417" s="148">
        <v>0</v>
      </c>
      <c r="AH417" s="149">
        <v>0</v>
      </c>
      <c r="AI417" s="148">
        <v>0</v>
      </c>
      <c r="AJ417" s="501">
        <v>0</v>
      </c>
    </row>
    <row r="418" spans="1:36" x14ac:dyDescent="0.2">
      <c r="A418" s="352" t="s">
        <v>122</v>
      </c>
      <c r="B418" s="500">
        <v>2</v>
      </c>
      <c r="C418" s="148">
        <v>0</v>
      </c>
      <c r="D418" s="148">
        <v>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2</v>
      </c>
      <c r="T418" s="734">
        <v>0</v>
      </c>
      <c r="U418" s="734">
        <v>0</v>
      </c>
      <c r="V418" s="734">
        <v>0</v>
      </c>
      <c r="W418" s="734">
        <v>0</v>
      </c>
      <c r="X418" s="734">
        <v>0</v>
      </c>
      <c r="Y418" s="734">
        <v>0</v>
      </c>
      <c r="Z418" s="734">
        <v>0</v>
      </c>
      <c r="AA418" s="734">
        <v>0</v>
      </c>
      <c r="AB418" s="734">
        <v>0</v>
      </c>
      <c r="AC418" s="149">
        <v>27.2</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1</v>
      </c>
      <c r="T419" s="734">
        <v>0</v>
      </c>
      <c r="U419" s="734">
        <v>0</v>
      </c>
      <c r="V419" s="734">
        <v>0</v>
      </c>
      <c r="W419" s="734">
        <v>0</v>
      </c>
      <c r="X419" s="734">
        <v>0</v>
      </c>
      <c r="Y419" s="734">
        <v>0</v>
      </c>
      <c r="Z419" s="734">
        <v>0</v>
      </c>
      <c r="AA419" s="734">
        <v>0</v>
      </c>
      <c r="AB419" s="734">
        <v>0</v>
      </c>
      <c r="AC419" s="149">
        <v>26.8</v>
      </c>
      <c r="AD419" s="149" t="s">
        <v>24</v>
      </c>
      <c r="AE419" s="148">
        <v>0</v>
      </c>
      <c r="AF419" s="149">
        <v>0</v>
      </c>
      <c r="AG419" s="148">
        <v>0</v>
      </c>
      <c r="AH419" s="149">
        <v>0</v>
      </c>
      <c r="AI419" s="148">
        <v>0</v>
      </c>
      <c r="AJ419" s="501">
        <v>0</v>
      </c>
    </row>
    <row r="420" spans="1:36" x14ac:dyDescent="0.2">
      <c r="A420" s="352" t="s">
        <v>74</v>
      </c>
      <c r="B420" s="500">
        <v>3</v>
      </c>
      <c r="C420" s="148">
        <v>0</v>
      </c>
      <c r="D420" s="148">
        <v>3</v>
      </c>
      <c r="E420" s="148">
        <v>0</v>
      </c>
      <c r="F420" s="148">
        <v>0</v>
      </c>
      <c r="G420" s="148">
        <v>0</v>
      </c>
      <c r="H420" s="148">
        <v>0</v>
      </c>
      <c r="I420" s="148">
        <v>0</v>
      </c>
      <c r="J420" s="148">
        <v>0</v>
      </c>
      <c r="K420" s="148">
        <v>0</v>
      </c>
      <c r="L420" s="148">
        <v>0</v>
      </c>
      <c r="M420" s="476"/>
      <c r="N420" s="448" t="s">
        <v>74</v>
      </c>
      <c r="O420" s="733">
        <v>0</v>
      </c>
      <c r="P420" s="734">
        <v>0</v>
      </c>
      <c r="Q420" s="734">
        <v>0</v>
      </c>
      <c r="R420" s="734">
        <v>1</v>
      </c>
      <c r="S420" s="734">
        <v>1</v>
      </c>
      <c r="T420" s="734">
        <v>1</v>
      </c>
      <c r="U420" s="734">
        <v>0</v>
      </c>
      <c r="V420" s="734">
        <v>0</v>
      </c>
      <c r="W420" s="734">
        <v>0</v>
      </c>
      <c r="X420" s="734">
        <v>0</v>
      </c>
      <c r="Y420" s="734">
        <v>0</v>
      </c>
      <c r="Z420" s="734">
        <v>0</v>
      </c>
      <c r="AA420" s="734">
        <v>0</v>
      </c>
      <c r="AB420" s="734">
        <v>0</v>
      </c>
      <c r="AC420" s="149">
        <v>25.3</v>
      </c>
      <c r="AD420" s="149" t="s">
        <v>24</v>
      </c>
      <c r="AE420" s="148">
        <v>1</v>
      </c>
      <c r="AF420" s="149">
        <v>33.333333333333329</v>
      </c>
      <c r="AG420" s="148">
        <v>0</v>
      </c>
      <c r="AH420" s="149">
        <v>0</v>
      </c>
      <c r="AI420" s="148">
        <v>0</v>
      </c>
      <c r="AJ420" s="501">
        <v>0</v>
      </c>
    </row>
    <row r="421" spans="1:36" x14ac:dyDescent="0.2">
      <c r="A421" s="352" t="s">
        <v>124</v>
      </c>
      <c r="B421" s="500">
        <v>0</v>
      </c>
      <c r="C421" s="148">
        <v>0</v>
      </c>
      <c r="D421" s="148">
        <v>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352" t="s">
        <v>125</v>
      </c>
      <c r="B422" s="500">
        <v>0</v>
      </c>
      <c r="C422" s="148">
        <v>0</v>
      </c>
      <c r="D422" s="148">
        <v>0</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352" t="s">
        <v>126</v>
      </c>
      <c r="B423" s="500">
        <v>1</v>
      </c>
      <c r="C423" s="148">
        <v>0</v>
      </c>
      <c r="D423" s="148">
        <v>1</v>
      </c>
      <c r="E423" s="148">
        <v>0</v>
      </c>
      <c r="F423" s="148">
        <v>0</v>
      </c>
      <c r="G423" s="148">
        <v>0</v>
      </c>
      <c r="H423" s="148">
        <v>0</v>
      </c>
      <c r="I423" s="148">
        <v>0</v>
      </c>
      <c r="J423" s="148">
        <v>0</v>
      </c>
      <c r="K423" s="148">
        <v>0</v>
      </c>
      <c r="L423" s="148">
        <v>0</v>
      </c>
      <c r="M423" s="476"/>
      <c r="N423" s="448" t="s">
        <v>126</v>
      </c>
      <c r="O423" s="733">
        <v>0</v>
      </c>
      <c r="P423" s="734">
        <v>0</v>
      </c>
      <c r="Q423" s="734">
        <v>0</v>
      </c>
      <c r="R423" s="734">
        <v>1</v>
      </c>
      <c r="S423" s="734">
        <v>0</v>
      </c>
      <c r="T423" s="734">
        <v>0</v>
      </c>
      <c r="U423" s="734">
        <v>0</v>
      </c>
      <c r="V423" s="734">
        <v>0</v>
      </c>
      <c r="W423" s="734">
        <v>0</v>
      </c>
      <c r="X423" s="734">
        <v>0</v>
      </c>
      <c r="Y423" s="734">
        <v>0</v>
      </c>
      <c r="Z423" s="734">
        <v>0</v>
      </c>
      <c r="AA423" s="734">
        <v>0</v>
      </c>
      <c r="AB423" s="734">
        <v>0</v>
      </c>
      <c r="AC423" s="149">
        <v>24.8</v>
      </c>
      <c r="AD423" s="149" t="s">
        <v>24</v>
      </c>
      <c r="AE423" s="148">
        <v>0</v>
      </c>
      <c r="AF423" s="149">
        <v>0</v>
      </c>
      <c r="AG423" s="148">
        <v>0</v>
      </c>
      <c r="AH423" s="149">
        <v>0</v>
      </c>
      <c r="AI423" s="148">
        <v>0</v>
      </c>
      <c r="AJ423" s="501">
        <v>0</v>
      </c>
    </row>
    <row r="424" spans="1:36" x14ac:dyDescent="0.2">
      <c r="A424" s="352" t="s">
        <v>76</v>
      </c>
      <c r="B424" s="500">
        <v>3</v>
      </c>
      <c r="C424" s="148">
        <v>0</v>
      </c>
      <c r="D424" s="148">
        <v>3</v>
      </c>
      <c r="E424" s="148">
        <v>0</v>
      </c>
      <c r="F424" s="148">
        <v>0</v>
      </c>
      <c r="G424" s="148">
        <v>0</v>
      </c>
      <c r="H424" s="148">
        <v>0</v>
      </c>
      <c r="I424" s="148">
        <v>0</v>
      </c>
      <c r="J424" s="148">
        <v>0</v>
      </c>
      <c r="K424" s="148">
        <v>0</v>
      </c>
      <c r="L424" s="148">
        <v>0</v>
      </c>
      <c r="M424" s="476"/>
      <c r="N424" s="448" t="s">
        <v>76</v>
      </c>
      <c r="O424" s="733">
        <v>0</v>
      </c>
      <c r="P424" s="734">
        <v>0</v>
      </c>
      <c r="Q424" s="734">
        <v>0</v>
      </c>
      <c r="R424" s="734">
        <v>1</v>
      </c>
      <c r="S424" s="734">
        <v>1</v>
      </c>
      <c r="T424" s="734">
        <v>1</v>
      </c>
      <c r="U424" s="734">
        <v>0</v>
      </c>
      <c r="V424" s="734">
        <v>0</v>
      </c>
      <c r="W424" s="734">
        <v>0</v>
      </c>
      <c r="X424" s="734">
        <v>0</v>
      </c>
      <c r="Y424" s="734">
        <v>0</v>
      </c>
      <c r="Z424" s="734">
        <v>0</v>
      </c>
      <c r="AA424" s="734">
        <v>0</v>
      </c>
      <c r="AB424" s="734">
        <v>0</v>
      </c>
      <c r="AC424" s="149">
        <v>26.5</v>
      </c>
      <c r="AD424" s="149" t="s">
        <v>24</v>
      </c>
      <c r="AE424" s="148">
        <v>1</v>
      </c>
      <c r="AF424" s="149">
        <v>33.333333333333329</v>
      </c>
      <c r="AG424" s="148">
        <v>0</v>
      </c>
      <c r="AH424" s="149">
        <v>0</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1</v>
      </c>
      <c r="U427" s="734">
        <v>0</v>
      </c>
      <c r="V427" s="734">
        <v>0</v>
      </c>
      <c r="W427" s="734">
        <v>0</v>
      </c>
      <c r="X427" s="734">
        <v>0</v>
      </c>
      <c r="Y427" s="734">
        <v>0</v>
      </c>
      <c r="Z427" s="734">
        <v>0</v>
      </c>
      <c r="AA427" s="734">
        <v>0</v>
      </c>
      <c r="AB427" s="734">
        <v>0</v>
      </c>
      <c r="AC427" s="149">
        <v>34.5</v>
      </c>
      <c r="AD427" s="149" t="s">
        <v>24</v>
      </c>
      <c r="AE427" s="148">
        <v>1</v>
      </c>
      <c r="AF427" s="149">
        <v>100</v>
      </c>
      <c r="AG427" s="148">
        <v>0</v>
      </c>
      <c r="AH427" s="149">
        <v>0</v>
      </c>
      <c r="AI427" s="148">
        <v>0</v>
      </c>
      <c r="AJ427" s="501">
        <v>0</v>
      </c>
    </row>
    <row r="428" spans="1:36" x14ac:dyDescent="0.2">
      <c r="A428" s="352" t="s">
        <v>78</v>
      </c>
      <c r="B428" s="500">
        <v>2</v>
      </c>
      <c r="C428" s="148">
        <v>0</v>
      </c>
      <c r="D428" s="148">
        <v>2</v>
      </c>
      <c r="E428" s="148">
        <v>0</v>
      </c>
      <c r="F428" s="148">
        <v>0</v>
      </c>
      <c r="G428" s="148">
        <v>0</v>
      </c>
      <c r="H428" s="148">
        <v>0</v>
      </c>
      <c r="I428" s="148">
        <v>0</v>
      </c>
      <c r="J428" s="148">
        <v>0</v>
      </c>
      <c r="K428" s="148">
        <v>0</v>
      </c>
      <c r="L428" s="148">
        <v>0</v>
      </c>
      <c r="M428" s="476"/>
      <c r="N428" s="448" t="s">
        <v>78</v>
      </c>
      <c r="O428" s="733">
        <v>0</v>
      </c>
      <c r="P428" s="734">
        <v>0</v>
      </c>
      <c r="Q428" s="734">
        <v>1</v>
      </c>
      <c r="R428" s="734">
        <v>1</v>
      </c>
      <c r="S428" s="734">
        <v>0</v>
      </c>
      <c r="T428" s="734">
        <v>0</v>
      </c>
      <c r="U428" s="734">
        <v>0</v>
      </c>
      <c r="V428" s="734">
        <v>0</v>
      </c>
      <c r="W428" s="734">
        <v>0</v>
      </c>
      <c r="X428" s="734">
        <v>0</v>
      </c>
      <c r="Y428" s="734">
        <v>0</v>
      </c>
      <c r="Z428" s="734">
        <v>0</v>
      </c>
      <c r="AA428" s="734">
        <v>0</v>
      </c>
      <c r="AB428" s="734">
        <v>0</v>
      </c>
      <c r="AC428" s="149">
        <v>18.5</v>
      </c>
      <c r="AD428" s="149" t="s">
        <v>24</v>
      </c>
      <c r="AE428" s="148">
        <v>0</v>
      </c>
      <c r="AF428" s="149">
        <v>0</v>
      </c>
      <c r="AG428" s="148">
        <v>0</v>
      </c>
      <c r="AH428" s="149">
        <v>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1</v>
      </c>
      <c r="S429" s="734">
        <v>1</v>
      </c>
      <c r="T429" s="734">
        <v>0</v>
      </c>
      <c r="U429" s="734">
        <v>0</v>
      </c>
      <c r="V429" s="734">
        <v>0</v>
      </c>
      <c r="W429" s="734">
        <v>0</v>
      </c>
      <c r="X429" s="734">
        <v>0</v>
      </c>
      <c r="Y429" s="734">
        <v>0</v>
      </c>
      <c r="Z429" s="734">
        <v>0</v>
      </c>
      <c r="AA429" s="734">
        <v>0</v>
      </c>
      <c r="AB429" s="734">
        <v>0</v>
      </c>
      <c r="AC429" s="149">
        <v>26.3</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267</v>
      </c>
      <c r="C432" s="459">
        <v>1</v>
      </c>
      <c r="D432" s="459">
        <v>244</v>
      </c>
      <c r="E432" s="459">
        <v>2</v>
      </c>
      <c r="F432" s="459">
        <v>20</v>
      </c>
      <c r="G432" s="459">
        <v>0</v>
      </c>
      <c r="H432" s="459">
        <v>0</v>
      </c>
      <c r="I432" s="459">
        <v>0</v>
      </c>
      <c r="J432" s="459">
        <v>0</v>
      </c>
      <c r="K432" s="459">
        <v>0</v>
      </c>
      <c r="L432" s="459">
        <v>0</v>
      </c>
      <c r="M432" s="459"/>
      <c r="N432" s="447" t="s">
        <v>389</v>
      </c>
      <c r="O432" s="459">
        <v>0</v>
      </c>
      <c r="P432" s="459">
        <v>10</v>
      </c>
      <c r="Q432" s="459">
        <v>28</v>
      </c>
      <c r="R432" s="459">
        <v>79</v>
      </c>
      <c r="S432" s="459">
        <v>112</v>
      </c>
      <c r="T432" s="459">
        <v>29</v>
      </c>
      <c r="U432" s="459">
        <v>8</v>
      </c>
      <c r="V432" s="459">
        <v>1</v>
      </c>
      <c r="W432" s="459">
        <v>0</v>
      </c>
      <c r="X432" s="459">
        <v>0</v>
      </c>
      <c r="Y432" s="459">
        <v>0</v>
      </c>
      <c r="Z432" s="459">
        <v>0</v>
      </c>
      <c r="AA432" s="459">
        <v>0</v>
      </c>
      <c r="AB432" s="459">
        <v>0</v>
      </c>
      <c r="AC432" s="471">
        <v>25.3</v>
      </c>
      <c r="AD432" s="471">
        <v>30</v>
      </c>
      <c r="AE432" s="459">
        <v>38</v>
      </c>
      <c r="AF432" s="471">
        <v>14.232209737827715</v>
      </c>
      <c r="AG432" s="459">
        <v>9</v>
      </c>
      <c r="AH432" s="471">
        <v>3.3707865168539324</v>
      </c>
      <c r="AI432" s="459">
        <v>0</v>
      </c>
      <c r="AJ432" s="472">
        <v>0</v>
      </c>
    </row>
    <row r="433" spans="1:36" x14ac:dyDescent="0.2">
      <c r="A433" s="352" t="s">
        <v>390</v>
      </c>
      <c r="B433" s="461">
        <v>289</v>
      </c>
      <c r="C433" s="353">
        <v>1</v>
      </c>
      <c r="D433" s="353">
        <v>264</v>
      </c>
      <c r="E433" s="353">
        <v>2</v>
      </c>
      <c r="F433" s="353">
        <v>22</v>
      </c>
      <c r="G433" s="353">
        <v>0</v>
      </c>
      <c r="H433" s="353">
        <v>0</v>
      </c>
      <c r="I433" s="353">
        <v>0</v>
      </c>
      <c r="J433" s="353">
        <v>0</v>
      </c>
      <c r="K433" s="353">
        <v>0</v>
      </c>
      <c r="L433" s="353">
        <v>0</v>
      </c>
      <c r="M433" s="353"/>
      <c r="N433" s="448" t="s">
        <v>390</v>
      </c>
      <c r="O433" s="353">
        <v>0</v>
      </c>
      <c r="P433" s="353">
        <v>10</v>
      </c>
      <c r="Q433" s="353">
        <v>28</v>
      </c>
      <c r="R433" s="353">
        <v>85</v>
      </c>
      <c r="S433" s="353">
        <v>125</v>
      </c>
      <c r="T433" s="353">
        <v>32</v>
      </c>
      <c r="U433" s="353">
        <v>8</v>
      </c>
      <c r="V433" s="353">
        <v>1</v>
      </c>
      <c r="W433" s="353">
        <v>0</v>
      </c>
      <c r="X433" s="353">
        <v>0</v>
      </c>
      <c r="Y433" s="353">
        <v>0</v>
      </c>
      <c r="Z433" s="353">
        <v>0</v>
      </c>
      <c r="AA433" s="353">
        <v>0</v>
      </c>
      <c r="AB433" s="353">
        <v>0</v>
      </c>
      <c r="AC433" s="354">
        <v>25.4</v>
      </c>
      <c r="AD433" s="354">
        <v>30</v>
      </c>
      <c r="AE433" s="353">
        <v>41</v>
      </c>
      <c r="AF433" s="354">
        <v>14.186851211072666</v>
      </c>
      <c r="AG433" s="353">
        <v>9</v>
      </c>
      <c r="AH433" s="354">
        <v>3.1141868512110724</v>
      </c>
      <c r="AI433" s="353">
        <v>0</v>
      </c>
      <c r="AJ433" s="473">
        <v>0</v>
      </c>
    </row>
    <row r="434" spans="1:36" x14ac:dyDescent="0.2">
      <c r="A434" s="352" t="s">
        <v>391</v>
      </c>
      <c r="B434" s="461">
        <v>297</v>
      </c>
      <c r="C434" s="353">
        <v>1</v>
      </c>
      <c r="D434" s="353">
        <v>272</v>
      </c>
      <c r="E434" s="353">
        <v>2</v>
      </c>
      <c r="F434" s="353">
        <v>22</v>
      </c>
      <c r="G434" s="353">
        <v>0</v>
      </c>
      <c r="H434" s="353">
        <v>0</v>
      </c>
      <c r="I434" s="353">
        <v>0</v>
      </c>
      <c r="J434" s="353">
        <v>0</v>
      </c>
      <c r="K434" s="353">
        <v>0</v>
      </c>
      <c r="L434" s="353">
        <v>0</v>
      </c>
      <c r="M434" s="353"/>
      <c r="N434" s="448" t="s">
        <v>391</v>
      </c>
      <c r="O434" s="353">
        <v>0</v>
      </c>
      <c r="P434" s="353">
        <v>10</v>
      </c>
      <c r="Q434" s="353">
        <v>29</v>
      </c>
      <c r="R434" s="353">
        <v>88</v>
      </c>
      <c r="S434" s="353">
        <v>127</v>
      </c>
      <c r="T434" s="353">
        <v>34</v>
      </c>
      <c r="U434" s="353">
        <v>8</v>
      </c>
      <c r="V434" s="353">
        <v>1</v>
      </c>
      <c r="W434" s="353">
        <v>0</v>
      </c>
      <c r="X434" s="353">
        <v>0</v>
      </c>
      <c r="Y434" s="353">
        <v>0</v>
      </c>
      <c r="Z434" s="353">
        <v>0</v>
      </c>
      <c r="AA434" s="353">
        <v>0</v>
      </c>
      <c r="AB434" s="353">
        <v>0</v>
      </c>
      <c r="AC434" s="354">
        <v>25.4</v>
      </c>
      <c r="AD434" s="354">
        <v>30</v>
      </c>
      <c r="AE434" s="353">
        <v>43</v>
      </c>
      <c r="AF434" s="354">
        <v>14.478114478114479</v>
      </c>
      <c r="AG434" s="353">
        <v>9</v>
      </c>
      <c r="AH434" s="354">
        <v>3.0303030303030303</v>
      </c>
      <c r="AI434" s="353">
        <v>0</v>
      </c>
      <c r="AJ434" s="473">
        <v>0</v>
      </c>
    </row>
    <row r="435" spans="1:36" x14ac:dyDescent="0.2">
      <c r="A435" s="352" t="s">
        <v>392</v>
      </c>
      <c r="B435" s="463">
        <v>299</v>
      </c>
      <c r="C435" s="464">
        <v>1</v>
      </c>
      <c r="D435" s="464">
        <v>273</v>
      </c>
      <c r="E435" s="464">
        <v>2</v>
      </c>
      <c r="F435" s="464">
        <v>23</v>
      </c>
      <c r="G435" s="464">
        <v>0</v>
      </c>
      <c r="H435" s="464">
        <v>0</v>
      </c>
      <c r="I435" s="464">
        <v>0</v>
      </c>
      <c r="J435" s="464">
        <v>0</v>
      </c>
      <c r="K435" s="464">
        <v>0</v>
      </c>
      <c r="L435" s="464">
        <v>0</v>
      </c>
      <c r="M435" s="464"/>
      <c r="N435" s="449" t="s">
        <v>392</v>
      </c>
      <c r="O435" s="464">
        <v>0</v>
      </c>
      <c r="P435" s="464">
        <v>10</v>
      </c>
      <c r="Q435" s="464">
        <v>29</v>
      </c>
      <c r="R435" s="464">
        <v>88</v>
      </c>
      <c r="S435" s="464">
        <v>128</v>
      </c>
      <c r="T435" s="464">
        <v>34</v>
      </c>
      <c r="U435" s="464">
        <v>9</v>
      </c>
      <c r="V435" s="464">
        <v>1</v>
      </c>
      <c r="W435" s="464">
        <v>0</v>
      </c>
      <c r="X435" s="464">
        <v>0</v>
      </c>
      <c r="Y435" s="464">
        <v>0</v>
      </c>
      <c r="Z435" s="464">
        <v>0</v>
      </c>
      <c r="AA435" s="464">
        <v>0</v>
      </c>
      <c r="AB435" s="464">
        <v>0</v>
      </c>
      <c r="AC435" s="474">
        <v>25.5</v>
      </c>
      <c r="AD435" s="474">
        <v>30</v>
      </c>
      <c r="AE435" s="464">
        <v>44</v>
      </c>
      <c r="AF435" s="474">
        <v>14.715719063545151</v>
      </c>
      <c r="AG435" s="464">
        <v>10</v>
      </c>
      <c r="AH435" s="474">
        <v>3.3444816053511706</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45976</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2</v>
      </c>
      <c r="C446" s="148">
        <v>0</v>
      </c>
      <c r="D446" s="148">
        <v>1</v>
      </c>
      <c r="E446" s="148">
        <v>0</v>
      </c>
      <c r="F446" s="148">
        <v>1</v>
      </c>
      <c r="G446" s="148">
        <v>0</v>
      </c>
      <c r="H446" s="148">
        <v>0</v>
      </c>
      <c r="I446" s="148">
        <v>0</v>
      </c>
      <c r="J446" s="148">
        <v>0</v>
      </c>
      <c r="K446" s="148">
        <v>0</v>
      </c>
      <c r="L446" s="148">
        <v>0</v>
      </c>
      <c r="M446" s="512"/>
      <c r="N446" s="528" t="s">
        <v>42</v>
      </c>
      <c r="O446" s="733">
        <v>0</v>
      </c>
      <c r="P446" s="734">
        <v>0</v>
      </c>
      <c r="Q446" s="734">
        <v>0</v>
      </c>
      <c r="R446" s="734">
        <v>0</v>
      </c>
      <c r="S446" s="734">
        <v>2</v>
      </c>
      <c r="T446" s="734">
        <v>0</v>
      </c>
      <c r="U446" s="734">
        <v>0</v>
      </c>
      <c r="V446" s="734">
        <v>0</v>
      </c>
      <c r="W446" s="734">
        <v>0</v>
      </c>
      <c r="X446" s="734">
        <v>0</v>
      </c>
      <c r="Y446" s="734">
        <v>0</v>
      </c>
      <c r="Z446" s="734">
        <v>0</v>
      </c>
      <c r="AA446" s="734">
        <v>0</v>
      </c>
      <c r="AB446" s="734">
        <v>0</v>
      </c>
      <c r="AC446" s="149">
        <v>28.6</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1</v>
      </c>
      <c r="T447" s="734">
        <v>0</v>
      </c>
      <c r="U447" s="734">
        <v>0</v>
      </c>
      <c r="V447" s="734">
        <v>0</v>
      </c>
      <c r="W447" s="734">
        <v>0</v>
      </c>
      <c r="X447" s="734">
        <v>0</v>
      </c>
      <c r="Y447" s="734">
        <v>0</v>
      </c>
      <c r="Z447" s="734">
        <v>0</v>
      </c>
      <c r="AA447" s="734">
        <v>0</v>
      </c>
      <c r="AB447" s="734">
        <v>0</v>
      </c>
      <c r="AC447" s="149">
        <v>25.6</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0</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33.4</v>
      </c>
      <c r="AD449" s="149" t="s">
        <v>24</v>
      </c>
      <c r="AE449" s="148">
        <v>1</v>
      </c>
      <c r="AF449" s="149">
        <v>100</v>
      </c>
      <c r="AG449" s="148">
        <v>0</v>
      </c>
      <c r="AH449" s="149">
        <v>0</v>
      </c>
      <c r="AI449" s="148">
        <v>0</v>
      </c>
      <c r="AJ449" s="501">
        <v>0</v>
      </c>
    </row>
    <row r="450" spans="1:36" x14ac:dyDescent="0.2">
      <c r="A450" s="352" t="s">
        <v>49</v>
      </c>
      <c r="B450" s="500">
        <v>2</v>
      </c>
      <c r="C450" s="148">
        <v>0</v>
      </c>
      <c r="D450" s="148">
        <v>2</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2</v>
      </c>
      <c r="T450" s="734">
        <v>0</v>
      </c>
      <c r="U450" s="734">
        <v>0</v>
      </c>
      <c r="V450" s="734">
        <v>0</v>
      </c>
      <c r="W450" s="734">
        <v>0</v>
      </c>
      <c r="X450" s="734">
        <v>0</v>
      </c>
      <c r="Y450" s="734">
        <v>0</v>
      </c>
      <c r="Z450" s="734">
        <v>0</v>
      </c>
      <c r="AA450" s="734">
        <v>0</v>
      </c>
      <c r="AB450" s="734">
        <v>0</v>
      </c>
      <c r="AC450" s="149">
        <v>28.1</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1</v>
      </c>
      <c r="C463" s="148">
        <v>0</v>
      </c>
      <c r="D463" s="148">
        <v>1</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0</v>
      </c>
      <c r="V463" s="734">
        <v>0</v>
      </c>
      <c r="W463" s="734">
        <v>0</v>
      </c>
      <c r="X463" s="734">
        <v>0</v>
      </c>
      <c r="Y463" s="734">
        <v>0</v>
      </c>
      <c r="Z463" s="734">
        <v>0</v>
      </c>
      <c r="AA463" s="734">
        <v>0</v>
      </c>
      <c r="AB463" s="734">
        <v>0</v>
      </c>
      <c r="AC463" s="149">
        <v>30.9</v>
      </c>
      <c r="AD463" s="149" t="s">
        <v>24</v>
      </c>
      <c r="AE463" s="148">
        <v>1</v>
      </c>
      <c r="AF463" s="149">
        <v>100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0</v>
      </c>
      <c r="C466" s="152">
        <v>0</v>
      </c>
      <c r="D466" s="152">
        <v>0</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352" t="s">
        <v>48</v>
      </c>
      <c r="B467" s="500">
        <v>0</v>
      </c>
      <c r="C467" s="148">
        <v>0</v>
      </c>
      <c r="D467" s="148">
        <v>0</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352" t="s">
        <v>79</v>
      </c>
      <c r="B468" s="500">
        <v>0</v>
      </c>
      <c r="C468" s="148">
        <v>0</v>
      </c>
      <c r="D468" s="148">
        <v>0</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0</v>
      </c>
      <c r="X468" s="734">
        <v>0</v>
      </c>
      <c r="Y468" s="734">
        <v>0</v>
      </c>
      <c r="Z468" s="734">
        <v>0</v>
      </c>
      <c r="AA468" s="734">
        <v>0</v>
      </c>
      <c r="AB468" s="734">
        <v>0</v>
      </c>
      <c r="AC468" s="149" t="s">
        <v>24</v>
      </c>
      <c r="AD468" s="149" t="s">
        <v>24</v>
      </c>
      <c r="AE468" s="148">
        <v>0</v>
      </c>
      <c r="AF468" s="149">
        <v>0</v>
      </c>
      <c r="AG468" s="148">
        <v>0</v>
      </c>
      <c r="AH468" s="149">
        <v>0</v>
      </c>
      <c r="AI468" s="148">
        <v>0</v>
      </c>
      <c r="AJ468" s="501">
        <v>0</v>
      </c>
    </row>
    <row r="469" spans="1:36" x14ac:dyDescent="0.2">
      <c r="A469" s="352" t="s">
        <v>80</v>
      </c>
      <c r="B469" s="500">
        <v>0</v>
      </c>
      <c r="C469" s="148">
        <v>0</v>
      </c>
      <c r="D469" s="148">
        <v>0</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0</v>
      </c>
      <c r="W469" s="734">
        <v>0</v>
      </c>
      <c r="X469" s="734">
        <v>0</v>
      </c>
      <c r="Y469" s="734">
        <v>0</v>
      </c>
      <c r="Z469" s="734">
        <v>0</v>
      </c>
      <c r="AA469" s="734">
        <v>0</v>
      </c>
      <c r="AB469" s="734">
        <v>0</v>
      </c>
      <c r="AC469" s="149" t="s">
        <v>24</v>
      </c>
      <c r="AD469" s="149" t="s">
        <v>24</v>
      </c>
      <c r="AE469" s="148">
        <v>0</v>
      </c>
      <c r="AF469" s="149">
        <v>0</v>
      </c>
      <c r="AG469" s="148">
        <v>0</v>
      </c>
      <c r="AH469" s="149">
        <v>0</v>
      </c>
      <c r="AI469" s="148">
        <v>0</v>
      </c>
      <c r="AJ469" s="501">
        <v>0</v>
      </c>
    </row>
    <row r="470" spans="1:36" ht="13.5" thickBot="1" x14ac:dyDescent="0.25">
      <c r="A470" s="352" t="s">
        <v>81</v>
      </c>
      <c r="B470" s="502">
        <v>0</v>
      </c>
      <c r="C470" s="152">
        <v>0</v>
      </c>
      <c r="D470" s="152">
        <v>0</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0</v>
      </c>
      <c r="V470" s="736">
        <v>0</v>
      </c>
      <c r="W470" s="736">
        <v>0</v>
      </c>
      <c r="X470" s="736">
        <v>0</v>
      </c>
      <c r="Y470" s="736">
        <v>0</v>
      </c>
      <c r="Z470" s="736">
        <v>0</v>
      </c>
      <c r="AA470" s="736">
        <v>0</v>
      </c>
      <c r="AB470" s="736">
        <v>0</v>
      </c>
      <c r="AC470" s="153" t="s">
        <v>24</v>
      </c>
      <c r="AD470" s="153" t="s">
        <v>24</v>
      </c>
      <c r="AE470" s="152">
        <v>0</v>
      </c>
      <c r="AF470" s="153">
        <v>0</v>
      </c>
      <c r="AG470" s="152">
        <v>0</v>
      </c>
      <c r="AH470" s="153">
        <v>0</v>
      </c>
      <c r="AI470" s="152">
        <v>0</v>
      </c>
      <c r="AJ470" s="503">
        <v>0</v>
      </c>
    </row>
    <row r="471" spans="1:36" x14ac:dyDescent="0.2">
      <c r="A471" s="352" t="s">
        <v>50</v>
      </c>
      <c r="B471" s="504">
        <v>2</v>
      </c>
      <c r="C471" s="150">
        <v>0</v>
      </c>
      <c r="D471" s="150">
        <v>2</v>
      </c>
      <c r="E471" s="150">
        <v>0</v>
      </c>
      <c r="F471" s="150">
        <v>0</v>
      </c>
      <c r="G471" s="150">
        <v>0</v>
      </c>
      <c r="H471" s="150">
        <v>0</v>
      </c>
      <c r="I471" s="150">
        <v>0</v>
      </c>
      <c r="J471" s="150">
        <v>0</v>
      </c>
      <c r="K471" s="150">
        <v>0</v>
      </c>
      <c r="L471" s="150">
        <v>0</v>
      </c>
      <c r="M471" s="514"/>
      <c r="N471" s="528" t="s">
        <v>50</v>
      </c>
      <c r="O471" s="738">
        <v>0</v>
      </c>
      <c r="P471" s="739">
        <v>0</v>
      </c>
      <c r="Q471" s="739">
        <v>0</v>
      </c>
      <c r="R471" s="739">
        <v>1</v>
      </c>
      <c r="S471" s="739">
        <v>1</v>
      </c>
      <c r="T471" s="739">
        <v>0</v>
      </c>
      <c r="U471" s="739">
        <v>0</v>
      </c>
      <c r="V471" s="739">
        <v>0</v>
      </c>
      <c r="W471" s="739">
        <v>0</v>
      </c>
      <c r="X471" s="739">
        <v>0</v>
      </c>
      <c r="Y471" s="739">
        <v>0</v>
      </c>
      <c r="Z471" s="739">
        <v>0</v>
      </c>
      <c r="AA471" s="739">
        <v>0</v>
      </c>
      <c r="AB471" s="739">
        <v>0</v>
      </c>
      <c r="AC471" s="151">
        <v>23.6</v>
      </c>
      <c r="AD471" s="151" t="s">
        <v>24</v>
      </c>
      <c r="AE471" s="150">
        <v>0</v>
      </c>
      <c r="AF471" s="151">
        <v>0</v>
      </c>
      <c r="AG471" s="150">
        <v>0</v>
      </c>
      <c r="AH471" s="151">
        <v>0</v>
      </c>
      <c r="AI471" s="150">
        <v>0</v>
      </c>
      <c r="AJ471" s="505">
        <v>0</v>
      </c>
    </row>
    <row r="472" spans="1:36" x14ac:dyDescent="0.2">
      <c r="A472" s="352" t="s">
        <v>82</v>
      </c>
      <c r="B472" s="500">
        <v>0</v>
      </c>
      <c r="C472" s="148">
        <v>0</v>
      </c>
      <c r="D472" s="148">
        <v>0</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0</v>
      </c>
      <c r="U472" s="734">
        <v>0</v>
      </c>
      <c r="V472" s="734">
        <v>0</v>
      </c>
      <c r="W472" s="734">
        <v>0</v>
      </c>
      <c r="X472" s="734">
        <v>0</v>
      </c>
      <c r="Y472" s="734">
        <v>0</v>
      </c>
      <c r="Z472" s="734">
        <v>0</v>
      </c>
      <c r="AA472" s="734">
        <v>0</v>
      </c>
      <c r="AB472" s="734">
        <v>0</v>
      </c>
      <c r="AC472" s="149" t="s">
        <v>24</v>
      </c>
      <c r="AD472" s="149" t="s">
        <v>24</v>
      </c>
      <c r="AE472" s="148">
        <v>0</v>
      </c>
      <c r="AF472" s="149">
        <v>0</v>
      </c>
      <c r="AG472" s="148">
        <v>0</v>
      </c>
      <c r="AH472" s="149">
        <v>0</v>
      </c>
      <c r="AI472" s="148">
        <v>0</v>
      </c>
      <c r="AJ472" s="501">
        <v>0</v>
      </c>
    </row>
    <row r="473" spans="1:36" x14ac:dyDescent="0.2">
      <c r="A473" s="352" t="s">
        <v>83</v>
      </c>
      <c r="B473" s="500">
        <v>2</v>
      </c>
      <c r="C473" s="148">
        <v>0</v>
      </c>
      <c r="D473" s="148">
        <v>2</v>
      </c>
      <c r="E473" s="148">
        <v>0</v>
      </c>
      <c r="F473" s="148">
        <v>0</v>
      </c>
      <c r="G473" s="148">
        <v>0</v>
      </c>
      <c r="H473" s="148">
        <v>0</v>
      </c>
      <c r="I473" s="148">
        <v>0</v>
      </c>
      <c r="J473" s="148">
        <v>0</v>
      </c>
      <c r="K473" s="148">
        <v>0</v>
      </c>
      <c r="L473" s="148">
        <v>0</v>
      </c>
      <c r="M473" s="512"/>
      <c r="N473" s="528" t="s">
        <v>83</v>
      </c>
      <c r="O473" s="733">
        <v>0</v>
      </c>
      <c r="P473" s="734">
        <v>0</v>
      </c>
      <c r="Q473" s="734">
        <v>0</v>
      </c>
      <c r="R473" s="734">
        <v>2</v>
      </c>
      <c r="S473" s="734">
        <v>0</v>
      </c>
      <c r="T473" s="734">
        <v>0</v>
      </c>
      <c r="U473" s="734">
        <v>0</v>
      </c>
      <c r="V473" s="734">
        <v>0</v>
      </c>
      <c r="W473" s="734">
        <v>0</v>
      </c>
      <c r="X473" s="734">
        <v>0</v>
      </c>
      <c r="Y473" s="734">
        <v>0</v>
      </c>
      <c r="Z473" s="734">
        <v>0</v>
      </c>
      <c r="AA473" s="734">
        <v>0</v>
      </c>
      <c r="AB473" s="734">
        <v>0</v>
      </c>
      <c r="AC473" s="149">
        <v>23.6</v>
      </c>
      <c r="AD473" s="149" t="s">
        <v>24</v>
      </c>
      <c r="AE473" s="148">
        <v>0</v>
      </c>
      <c r="AF473" s="149">
        <v>0</v>
      </c>
      <c r="AG473" s="148">
        <v>0</v>
      </c>
      <c r="AH473" s="149">
        <v>0</v>
      </c>
      <c r="AI473" s="148">
        <v>0</v>
      </c>
      <c r="AJ473" s="501">
        <v>0</v>
      </c>
    </row>
    <row r="474" spans="1:36" x14ac:dyDescent="0.2">
      <c r="A474" s="352" t="s">
        <v>84</v>
      </c>
      <c r="B474" s="500">
        <v>2</v>
      </c>
      <c r="C474" s="148">
        <v>0</v>
      </c>
      <c r="D474" s="148">
        <v>2</v>
      </c>
      <c r="E474" s="148">
        <v>0</v>
      </c>
      <c r="F474" s="148">
        <v>0</v>
      </c>
      <c r="G474" s="148">
        <v>0</v>
      </c>
      <c r="H474" s="148">
        <v>0</v>
      </c>
      <c r="I474" s="148">
        <v>0</v>
      </c>
      <c r="J474" s="148">
        <v>0</v>
      </c>
      <c r="K474" s="148">
        <v>0</v>
      </c>
      <c r="L474" s="148">
        <v>0</v>
      </c>
      <c r="M474" s="512"/>
      <c r="N474" s="528" t="s">
        <v>84</v>
      </c>
      <c r="O474" s="733">
        <v>0</v>
      </c>
      <c r="P474" s="734">
        <v>0</v>
      </c>
      <c r="Q474" s="734">
        <v>0</v>
      </c>
      <c r="R474" s="734">
        <v>0</v>
      </c>
      <c r="S474" s="734">
        <v>1</v>
      </c>
      <c r="T474" s="734">
        <v>1</v>
      </c>
      <c r="U474" s="734">
        <v>0</v>
      </c>
      <c r="V474" s="734">
        <v>0</v>
      </c>
      <c r="W474" s="734">
        <v>0</v>
      </c>
      <c r="X474" s="734">
        <v>0</v>
      </c>
      <c r="Y474" s="734">
        <v>0</v>
      </c>
      <c r="Z474" s="734">
        <v>0</v>
      </c>
      <c r="AA474" s="734">
        <v>0</v>
      </c>
      <c r="AB474" s="734">
        <v>0</v>
      </c>
      <c r="AC474" s="149">
        <v>30.1</v>
      </c>
      <c r="AD474" s="149" t="s">
        <v>24</v>
      </c>
      <c r="AE474" s="148">
        <v>1</v>
      </c>
      <c r="AF474" s="149">
        <v>50</v>
      </c>
      <c r="AG474" s="148">
        <v>0</v>
      </c>
      <c r="AH474" s="149">
        <v>0</v>
      </c>
      <c r="AI474" s="148">
        <v>0</v>
      </c>
      <c r="AJ474" s="501">
        <v>0</v>
      </c>
    </row>
    <row r="475" spans="1:36" x14ac:dyDescent="0.2">
      <c r="A475" s="352" t="s">
        <v>51</v>
      </c>
      <c r="B475" s="500">
        <v>5</v>
      </c>
      <c r="C475" s="148">
        <v>1</v>
      </c>
      <c r="D475" s="148">
        <v>4</v>
      </c>
      <c r="E475" s="148">
        <v>0</v>
      </c>
      <c r="F475" s="148">
        <v>0</v>
      </c>
      <c r="G475" s="148">
        <v>0</v>
      </c>
      <c r="H475" s="148">
        <v>0</v>
      </c>
      <c r="I475" s="148">
        <v>0</v>
      </c>
      <c r="J475" s="148">
        <v>0</v>
      </c>
      <c r="K475" s="148">
        <v>0</v>
      </c>
      <c r="L475" s="148">
        <v>0</v>
      </c>
      <c r="M475" s="512"/>
      <c r="N475" s="528" t="s">
        <v>51</v>
      </c>
      <c r="O475" s="733">
        <v>0</v>
      </c>
      <c r="P475" s="734">
        <v>1</v>
      </c>
      <c r="Q475" s="734">
        <v>1</v>
      </c>
      <c r="R475" s="734">
        <v>0</v>
      </c>
      <c r="S475" s="734">
        <v>3</v>
      </c>
      <c r="T475" s="734">
        <v>0</v>
      </c>
      <c r="U475" s="734">
        <v>0</v>
      </c>
      <c r="V475" s="734">
        <v>0</v>
      </c>
      <c r="W475" s="734">
        <v>0</v>
      </c>
      <c r="X475" s="734">
        <v>0</v>
      </c>
      <c r="Y475" s="734">
        <v>0</v>
      </c>
      <c r="Z475" s="734">
        <v>0</v>
      </c>
      <c r="AA475" s="734">
        <v>0</v>
      </c>
      <c r="AB475" s="734">
        <v>0</v>
      </c>
      <c r="AC475" s="149">
        <v>23</v>
      </c>
      <c r="AD475" s="149" t="s">
        <v>24</v>
      </c>
      <c r="AE475" s="148">
        <v>0</v>
      </c>
      <c r="AF475" s="149">
        <v>0</v>
      </c>
      <c r="AG475" s="148">
        <v>0</v>
      </c>
      <c r="AH475" s="149">
        <v>0</v>
      </c>
      <c r="AI475" s="148">
        <v>0</v>
      </c>
      <c r="AJ475" s="501">
        <v>0</v>
      </c>
    </row>
    <row r="476" spans="1:36" x14ac:dyDescent="0.2">
      <c r="A476" s="352" t="s">
        <v>85</v>
      </c>
      <c r="B476" s="500">
        <v>2</v>
      </c>
      <c r="C476" s="148">
        <v>0</v>
      </c>
      <c r="D476" s="148">
        <v>2</v>
      </c>
      <c r="E476" s="148">
        <v>0</v>
      </c>
      <c r="F476" s="148">
        <v>0</v>
      </c>
      <c r="G476" s="148">
        <v>0</v>
      </c>
      <c r="H476" s="148">
        <v>0</v>
      </c>
      <c r="I476" s="148">
        <v>0</v>
      </c>
      <c r="J476" s="148">
        <v>0</v>
      </c>
      <c r="K476" s="148">
        <v>0</v>
      </c>
      <c r="L476" s="148">
        <v>0</v>
      </c>
      <c r="M476" s="512"/>
      <c r="N476" s="528" t="s">
        <v>85</v>
      </c>
      <c r="O476" s="733">
        <v>0</v>
      </c>
      <c r="P476" s="734">
        <v>0</v>
      </c>
      <c r="Q476" s="734">
        <v>0</v>
      </c>
      <c r="R476" s="734">
        <v>1</v>
      </c>
      <c r="S476" s="734">
        <v>1</v>
      </c>
      <c r="T476" s="734">
        <v>0</v>
      </c>
      <c r="U476" s="734">
        <v>0</v>
      </c>
      <c r="V476" s="734">
        <v>0</v>
      </c>
      <c r="W476" s="734">
        <v>0</v>
      </c>
      <c r="X476" s="734">
        <v>0</v>
      </c>
      <c r="Y476" s="734">
        <v>0</v>
      </c>
      <c r="Z476" s="734">
        <v>0</v>
      </c>
      <c r="AA476" s="734">
        <v>0</v>
      </c>
      <c r="AB476" s="734">
        <v>0</v>
      </c>
      <c r="AC476" s="149">
        <v>23.6</v>
      </c>
      <c r="AD476" s="149" t="s">
        <v>24</v>
      </c>
      <c r="AE476" s="148">
        <v>0</v>
      </c>
      <c r="AF476" s="149">
        <v>0</v>
      </c>
      <c r="AG476" s="148">
        <v>0</v>
      </c>
      <c r="AH476" s="149">
        <v>0</v>
      </c>
      <c r="AI476" s="148">
        <v>0</v>
      </c>
      <c r="AJ476" s="501">
        <v>0</v>
      </c>
    </row>
    <row r="477" spans="1:36" x14ac:dyDescent="0.2">
      <c r="A477" s="352" t="s">
        <v>86</v>
      </c>
      <c r="B477" s="500">
        <v>1</v>
      </c>
      <c r="C477" s="148">
        <v>0</v>
      </c>
      <c r="D477" s="148">
        <v>1</v>
      </c>
      <c r="E477" s="148">
        <v>0</v>
      </c>
      <c r="F477" s="148">
        <v>0</v>
      </c>
      <c r="G477" s="148">
        <v>0</v>
      </c>
      <c r="H477" s="148">
        <v>0</v>
      </c>
      <c r="I477" s="148">
        <v>0</v>
      </c>
      <c r="J477" s="148">
        <v>0</v>
      </c>
      <c r="K477" s="148">
        <v>0</v>
      </c>
      <c r="L477" s="148">
        <v>0</v>
      </c>
      <c r="M477" s="512"/>
      <c r="N477" s="528" t="s">
        <v>86</v>
      </c>
      <c r="O477" s="733">
        <v>0</v>
      </c>
      <c r="P477" s="734">
        <v>1</v>
      </c>
      <c r="Q477" s="734">
        <v>0</v>
      </c>
      <c r="R477" s="734">
        <v>0</v>
      </c>
      <c r="S477" s="734">
        <v>0</v>
      </c>
      <c r="T477" s="734">
        <v>0</v>
      </c>
      <c r="U477" s="734">
        <v>0</v>
      </c>
      <c r="V477" s="734">
        <v>0</v>
      </c>
      <c r="W477" s="734">
        <v>0</v>
      </c>
      <c r="X477" s="734">
        <v>0</v>
      </c>
      <c r="Y477" s="734">
        <v>0</v>
      </c>
      <c r="Z477" s="734">
        <v>0</v>
      </c>
      <c r="AA477" s="734">
        <v>0</v>
      </c>
      <c r="AB477" s="734">
        <v>0</v>
      </c>
      <c r="AC477" s="149">
        <v>14</v>
      </c>
      <c r="AD477" s="149" t="s">
        <v>24</v>
      </c>
      <c r="AE477" s="148">
        <v>0</v>
      </c>
      <c r="AF477" s="149">
        <v>0</v>
      </c>
      <c r="AG477" s="148">
        <v>0</v>
      </c>
      <c r="AH477" s="149">
        <v>0</v>
      </c>
      <c r="AI477" s="148">
        <v>0</v>
      </c>
      <c r="AJ477" s="501">
        <v>0</v>
      </c>
    </row>
    <row r="478" spans="1:36" x14ac:dyDescent="0.2">
      <c r="A478" s="352" t="s">
        <v>87</v>
      </c>
      <c r="B478" s="500">
        <v>3</v>
      </c>
      <c r="C478" s="148">
        <v>0</v>
      </c>
      <c r="D478" s="148">
        <v>3</v>
      </c>
      <c r="E478" s="148">
        <v>0</v>
      </c>
      <c r="F478" s="148">
        <v>0</v>
      </c>
      <c r="G478" s="148">
        <v>0</v>
      </c>
      <c r="H478" s="148">
        <v>0</v>
      </c>
      <c r="I478" s="148">
        <v>0</v>
      </c>
      <c r="J478" s="148">
        <v>0</v>
      </c>
      <c r="K478" s="148">
        <v>0</v>
      </c>
      <c r="L478" s="148">
        <v>0</v>
      </c>
      <c r="M478" s="512"/>
      <c r="N478" s="528" t="s">
        <v>87</v>
      </c>
      <c r="O478" s="733">
        <v>0</v>
      </c>
      <c r="P478" s="734">
        <v>1</v>
      </c>
      <c r="Q478" s="734">
        <v>0</v>
      </c>
      <c r="R478" s="734">
        <v>1</v>
      </c>
      <c r="S478" s="734">
        <v>0</v>
      </c>
      <c r="T478" s="734">
        <v>1</v>
      </c>
      <c r="U478" s="734">
        <v>0</v>
      </c>
      <c r="V478" s="734">
        <v>0</v>
      </c>
      <c r="W478" s="734">
        <v>0</v>
      </c>
      <c r="X478" s="734">
        <v>0</v>
      </c>
      <c r="Y478" s="734">
        <v>0</v>
      </c>
      <c r="Z478" s="734">
        <v>0</v>
      </c>
      <c r="AA478" s="734">
        <v>0</v>
      </c>
      <c r="AB478" s="734">
        <v>0</v>
      </c>
      <c r="AC478" s="149">
        <v>22.8</v>
      </c>
      <c r="AD478" s="149" t="s">
        <v>24</v>
      </c>
      <c r="AE478" s="148">
        <v>1</v>
      </c>
      <c r="AF478" s="149">
        <v>33.333333333333329</v>
      </c>
      <c r="AG478" s="148">
        <v>0</v>
      </c>
      <c r="AH478" s="149">
        <v>0</v>
      </c>
      <c r="AI478" s="148">
        <v>0</v>
      </c>
      <c r="AJ478" s="501">
        <v>0</v>
      </c>
    </row>
    <row r="479" spans="1:36" x14ac:dyDescent="0.2">
      <c r="A479" s="352" t="s">
        <v>53</v>
      </c>
      <c r="B479" s="504">
        <v>8</v>
      </c>
      <c r="C479" s="150">
        <v>0</v>
      </c>
      <c r="D479" s="150">
        <v>7</v>
      </c>
      <c r="E479" s="150">
        <v>0</v>
      </c>
      <c r="F479" s="150">
        <v>0</v>
      </c>
      <c r="G479" s="150">
        <v>0</v>
      </c>
      <c r="H479" s="150">
        <v>0</v>
      </c>
      <c r="I479" s="150">
        <v>0</v>
      </c>
      <c r="J479" s="150">
        <v>0</v>
      </c>
      <c r="K479" s="150">
        <v>0</v>
      </c>
      <c r="L479" s="150">
        <v>1</v>
      </c>
      <c r="M479" s="514"/>
      <c r="N479" s="528" t="s">
        <v>53</v>
      </c>
      <c r="O479" s="733">
        <v>0</v>
      </c>
      <c r="P479" s="734">
        <v>1</v>
      </c>
      <c r="Q479" s="734">
        <v>1</v>
      </c>
      <c r="R479" s="734">
        <v>2</v>
      </c>
      <c r="S479" s="734">
        <v>4</v>
      </c>
      <c r="T479" s="734">
        <v>0</v>
      </c>
      <c r="U479" s="734">
        <v>0</v>
      </c>
      <c r="V479" s="734">
        <v>0</v>
      </c>
      <c r="W479" s="734">
        <v>0</v>
      </c>
      <c r="X479" s="734">
        <v>0</v>
      </c>
      <c r="Y479" s="734">
        <v>0</v>
      </c>
      <c r="Z479" s="734">
        <v>0</v>
      </c>
      <c r="AA479" s="734">
        <v>0</v>
      </c>
      <c r="AB479" s="734">
        <v>0</v>
      </c>
      <c r="AC479" s="151">
        <v>23.5</v>
      </c>
      <c r="AD479" s="151" t="s">
        <v>24</v>
      </c>
      <c r="AE479" s="150">
        <v>0</v>
      </c>
      <c r="AF479" s="151">
        <v>0</v>
      </c>
      <c r="AG479" s="150">
        <v>0</v>
      </c>
      <c r="AH479" s="151">
        <v>0</v>
      </c>
      <c r="AI479" s="150">
        <v>0</v>
      </c>
      <c r="AJ479" s="505">
        <v>0</v>
      </c>
    </row>
    <row r="480" spans="1:36" x14ac:dyDescent="0.2">
      <c r="A480" s="352" t="s">
        <v>88</v>
      </c>
      <c r="B480" s="500">
        <v>5</v>
      </c>
      <c r="C480" s="148">
        <v>1</v>
      </c>
      <c r="D480" s="148">
        <v>4</v>
      </c>
      <c r="E480" s="148">
        <v>0</v>
      </c>
      <c r="F480" s="148">
        <v>0</v>
      </c>
      <c r="G480" s="148">
        <v>0</v>
      </c>
      <c r="H480" s="148">
        <v>0</v>
      </c>
      <c r="I480" s="148">
        <v>0</v>
      </c>
      <c r="J480" s="148">
        <v>0</v>
      </c>
      <c r="K480" s="148">
        <v>0</v>
      </c>
      <c r="L480" s="148">
        <v>0</v>
      </c>
      <c r="M480" s="512"/>
      <c r="N480" s="528" t="s">
        <v>88</v>
      </c>
      <c r="O480" s="733">
        <v>1</v>
      </c>
      <c r="P480" s="734">
        <v>0</v>
      </c>
      <c r="Q480" s="734">
        <v>0</v>
      </c>
      <c r="R480" s="734">
        <v>1</v>
      </c>
      <c r="S480" s="734">
        <v>3</v>
      </c>
      <c r="T480" s="734">
        <v>0</v>
      </c>
      <c r="U480" s="734">
        <v>0</v>
      </c>
      <c r="V480" s="734">
        <v>0</v>
      </c>
      <c r="W480" s="734">
        <v>0</v>
      </c>
      <c r="X480" s="734">
        <v>0</v>
      </c>
      <c r="Y480" s="734">
        <v>0</v>
      </c>
      <c r="Z480" s="734">
        <v>0</v>
      </c>
      <c r="AA480" s="734">
        <v>0</v>
      </c>
      <c r="AB480" s="734">
        <v>0</v>
      </c>
      <c r="AC480" s="149">
        <v>21.9</v>
      </c>
      <c r="AD480" s="149" t="s">
        <v>24</v>
      </c>
      <c r="AE480" s="148">
        <v>0</v>
      </c>
      <c r="AF480" s="149">
        <v>0</v>
      </c>
      <c r="AG480" s="148">
        <v>0</v>
      </c>
      <c r="AH480" s="149">
        <v>0</v>
      </c>
      <c r="AI480" s="148">
        <v>0</v>
      </c>
      <c r="AJ480" s="501">
        <v>0</v>
      </c>
    </row>
    <row r="481" spans="1:36" x14ac:dyDescent="0.2">
      <c r="A481" s="352" t="s">
        <v>89</v>
      </c>
      <c r="B481" s="500">
        <v>5</v>
      </c>
      <c r="C481" s="148">
        <v>1</v>
      </c>
      <c r="D481" s="148">
        <v>4</v>
      </c>
      <c r="E481" s="148">
        <v>0</v>
      </c>
      <c r="F481" s="148">
        <v>0</v>
      </c>
      <c r="G481" s="148">
        <v>0</v>
      </c>
      <c r="H481" s="148">
        <v>0</v>
      </c>
      <c r="I481" s="148">
        <v>0</v>
      </c>
      <c r="J481" s="148">
        <v>0</v>
      </c>
      <c r="K481" s="148">
        <v>0</v>
      </c>
      <c r="L481" s="148">
        <v>0</v>
      </c>
      <c r="M481" s="512"/>
      <c r="N481" s="528" t="s">
        <v>89</v>
      </c>
      <c r="O481" s="733">
        <v>0</v>
      </c>
      <c r="P481" s="734">
        <v>1</v>
      </c>
      <c r="Q481" s="734">
        <v>0</v>
      </c>
      <c r="R481" s="734">
        <v>1</v>
      </c>
      <c r="S481" s="734">
        <v>3</v>
      </c>
      <c r="T481" s="734">
        <v>0</v>
      </c>
      <c r="U481" s="734">
        <v>0</v>
      </c>
      <c r="V481" s="734">
        <v>0</v>
      </c>
      <c r="W481" s="734">
        <v>0</v>
      </c>
      <c r="X481" s="734">
        <v>0</v>
      </c>
      <c r="Y481" s="734">
        <v>0</v>
      </c>
      <c r="Z481" s="734">
        <v>0</v>
      </c>
      <c r="AA481" s="734">
        <v>0</v>
      </c>
      <c r="AB481" s="734">
        <v>0</v>
      </c>
      <c r="AC481" s="149">
        <v>23.1</v>
      </c>
      <c r="AD481" s="149" t="s">
        <v>24</v>
      </c>
      <c r="AE481" s="148">
        <v>0</v>
      </c>
      <c r="AF481" s="149">
        <v>0</v>
      </c>
      <c r="AG481" s="148">
        <v>0</v>
      </c>
      <c r="AH481" s="149">
        <v>0</v>
      </c>
      <c r="AI481" s="148">
        <v>0</v>
      </c>
      <c r="AJ481" s="501">
        <v>0</v>
      </c>
    </row>
    <row r="482" spans="1:36" x14ac:dyDescent="0.2">
      <c r="A482" s="352" t="s">
        <v>90</v>
      </c>
      <c r="B482" s="500">
        <v>4</v>
      </c>
      <c r="C482" s="148">
        <v>0</v>
      </c>
      <c r="D482" s="148">
        <v>3</v>
      </c>
      <c r="E482" s="148">
        <v>0</v>
      </c>
      <c r="F482" s="148">
        <v>1</v>
      </c>
      <c r="G482" s="148">
        <v>0</v>
      </c>
      <c r="H482" s="148">
        <v>0</v>
      </c>
      <c r="I482" s="148">
        <v>0</v>
      </c>
      <c r="J482" s="148">
        <v>0</v>
      </c>
      <c r="K482" s="148">
        <v>0</v>
      </c>
      <c r="L482" s="148">
        <v>0</v>
      </c>
      <c r="M482" s="512"/>
      <c r="N482" s="528" t="s">
        <v>90</v>
      </c>
      <c r="O482" s="733">
        <v>0</v>
      </c>
      <c r="P482" s="734">
        <v>0</v>
      </c>
      <c r="Q482" s="734">
        <v>0</v>
      </c>
      <c r="R482" s="734">
        <v>3</v>
      </c>
      <c r="S482" s="734">
        <v>1</v>
      </c>
      <c r="T482" s="734">
        <v>0</v>
      </c>
      <c r="U482" s="734">
        <v>0</v>
      </c>
      <c r="V482" s="734">
        <v>0</v>
      </c>
      <c r="W482" s="734">
        <v>0</v>
      </c>
      <c r="X482" s="734">
        <v>0</v>
      </c>
      <c r="Y482" s="734">
        <v>0</v>
      </c>
      <c r="Z482" s="734">
        <v>0</v>
      </c>
      <c r="AA482" s="734">
        <v>0</v>
      </c>
      <c r="AB482" s="734">
        <v>0</v>
      </c>
      <c r="AC482" s="149">
        <v>23.7</v>
      </c>
      <c r="AD482" s="149" t="s">
        <v>24</v>
      </c>
      <c r="AE482" s="148">
        <v>0</v>
      </c>
      <c r="AF482" s="149">
        <v>0</v>
      </c>
      <c r="AG482" s="148">
        <v>0</v>
      </c>
      <c r="AH482" s="149">
        <v>0</v>
      </c>
      <c r="AI482" s="148">
        <v>0</v>
      </c>
      <c r="AJ482" s="501">
        <v>0</v>
      </c>
    </row>
    <row r="483" spans="1:36" x14ac:dyDescent="0.2">
      <c r="A483" s="352" t="s">
        <v>55</v>
      </c>
      <c r="B483" s="500">
        <v>5</v>
      </c>
      <c r="C483" s="148">
        <v>0</v>
      </c>
      <c r="D483" s="148">
        <v>5</v>
      </c>
      <c r="E483" s="148">
        <v>0</v>
      </c>
      <c r="F483" s="148">
        <v>0</v>
      </c>
      <c r="G483" s="148">
        <v>0</v>
      </c>
      <c r="H483" s="148">
        <v>0</v>
      </c>
      <c r="I483" s="148">
        <v>0</v>
      </c>
      <c r="J483" s="148">
        <v>0</v>
      </c>
      <c r="K483" s="148">
        <v>0</v>
      </c>
      <c r="L483" s="148">
        <v>0</v>
      </c>
      <c r="M483" s="512"/>
      <c r="N483" s="528" t="s">
        <v>55</v>
      </c>
      <c r="O483" s="733">
        <v>0</v>
      </c>
      <c r="P483" s="734">
        <v>0</v>
      </c>
      <c r="Q483" s="734">
        <v>0</v>
      </c>
      <c r="R483" s="734">
        <v>2</v>
      </c>
      <c r="S483" s="734">
        <v>3</v>
      </c>
      <c r="T483" s="734">
        <v>0</v>
      </c>
      <c r="U483" s="734">
        <v>0</v>
      </c>
      <c r="V483" s="734">
        <v>0</v>
      </c>
      <c r="W483" s="734">
        <v>0</v>
      </c>
      <c r="X483" s="734">
        <v>0</v>
      </c>
      <c r="Y483" s="734">
        <v>0</v>
      </c>
      <c r="Z483" s="734">
        <v>0</v>
      </c>
      <c r="AA483" s="734">
        <v>0</v>
      </c>
      <c r="AB483" s="734">
        <v>0</v>
      </c>
      <c r="AC483" s="149">
        <v>25.1</v>
      </c>
      <c r="AD483" s="149" t="s">
        <v>24</v>
      </c>
      <c r="AE483" s="148">
        <v>0</v>
      </c>
      <c r="AF483" s="149">
        <v>0</v>
      </c>
      <c r="AG483" s="148">
        <v>0</v>
      </c>
      <c r="AH483" s="149">
        <v>0</v>
      </c>
      <c r="AI483" s="148">
        <v>0</v>
      </c>
      <c r="AJ483" s="501">
        <v>0</v>
      </c>
    </row>
    <row r="484" spans="1:36" x14ac:dyDescent="0.2">
      <c r="A484" s="352" t="s">
        <v>91</v>
      </c>
      <c r="B484" s="500">
        <v>3</v>
      </c>
      <c r="C484" s="148">
        <v>0</v>
      </c>
      <c r="D484" s="148">
        <v>3</v>
      </c>
      <c r="E484" s="148">
        <v>0</v>
      </c>
      <c r="F484" s="148">
        <v>0</v>
      </c>
      <c r="G484" s="148">
        <v>0</v>
      </c>
      <c r="H484" s="148">
        <v>0</v>
      </c>
      <c r="I484" s="148">
        <v>0</v>
      </c>
      <c r="J484" s="148">
        <v>0</v>
      </c>
      <c r="K484" s="148">
        <v>0</v>
      </c>
      <c r="L484" s="148">
        <v>0</v>
      </c>
      <c r="M484" s="512"/>
      <c r="N484" s="528" t="s">
        <v>91</v>
      </c>
      <c r="O484" s="733">
        <v>0</v>
      </c>
      <c r="P484" s="734">
        <v>0</v>
      </c>
      <c r="Q484" s="734">
        <v>1</v>
      </c>
      <c r="R484" s="734">
        <v>1</v>
      </c>
      <c r="S484" s="734">
        <v>1</v>
      </c>
      <c r="T484" s="734">
        <v>0</v>
      </c>
      <c r="U484" s="734">
        <v>0</v>
      </c>
      <c r="V484" s="734">
        <v>0</v>
      </c>
      <c r="W484" s="734">
        <v>0</v>
      </c>
      <c r="X484" s="734">
        <v>0</v>
      </c>
      <c r="Y484" s="734">
        <v>0</v>
      </c>
      <c r="Z484" s="734">
        <v>0</v>
      </c>
      <c r="AA484" s="734">
        <v>0</v>
      </c>
      <c r="AB484" s="734">
        <v>0</v>
      </c>
      <c r="AC484" s="149">
        <v>22.3</v>
      </c>
      <c r="AD484" s="149" t="s">
        <v>24</v>
      </c>
      <c r="AE484" s="148">
        <v>0</v>
      </c>
      <c r="AF484" s="149">
        <v>0</v>
      </c>
      <c r="AG484" s="148">
        <v>0</v>
      </c>
      <c r="AH484" s="149">
        <v>0</v>
      </c>
      <c r="AI484" s="148">
        <v>0</v>
      </c>
      <c r="AJ484" s="501">
        <v>0</v>
      </c>
    </row>
    <row r="485" spans="1:36" x14ac:dyDescent="0.2">
      <c r="A485" s="352" t="s">
        <v>92</v>
      </c>
      <c r="B485" s="500">
        <v>7</v>
      </c>
      <c r="C485" s="148">
        <v>0</v>
      </c>
      <c r="D485" s="148">
        <v>7</v>
      </c>
      <c r="E485" s="148">
        <v>0</v>
      </c>
      <c r="F485" s="148">
        <v>0</v>
      </c>
      <c r="G485" s="148">
        <v>0</v>
      </c>
      <c r="H485" s="148">
        <v>0</v>
      </c>
      <c r="I485" s="148">
        <v>0</v>
      </c>
      <c r="J485" s="148">
        <v>0</v>
      </c>
      <c r="K485" s="148">
        <v>0</v>
      </c>
      <c r="L485" s="148">
        <v>0</v>
      </c>
      <c r="M485" s="512"/>
      <c r="N485" s="528" t="s">
        <v>92</v>
      </c>
      <c r="O485" s="733">
        <v>0</v>
      </c>
      <c r="P485" s="734">
        <v>0</v>
      </c>
      <c r="Q485" s="734">
        <v>2</v>
      </c>
      <c r="R485" s="734">
        <v>5</v>
      </c>
      <c r="S485" s="734">
        <v>0</v>
      </c>
      <c r="T485" s="734">
        <v>0</v>
      </c>
      <c r="U485" s="734">
        <v>0</v>
      </c>
      <c r="V485" s="734">
        <v>0</v>
      </c>
      <c r="W485" s="734">
        <v>0</v>
      </c>
      <c r="X485" s="734">
        <v>0</v>
      </c>
      <c r="Y485" s="734">
        <v>0</v>
      </c>
      <c r="Z485" s="734">
        <v>0</v>
      </c>
      <c r="AA485" s="734">
        <v>0</v>
      </c>
      <c r="AB485" s="734">
        <v>0</v>
      </c>
      <c r="AC485" s="149">
        <v>22.1</v>
      </c>
      <c r="AD485" s="149" t="s">
        <v>24</v>
      </c>
      <c r="AE485" s="148">
        <v>0</v>
      </c>
      <c r="AF485" s="149">
        <v>0</v>
      </c>
      <c r="AG485" s="148">
        <v>0</v>
      </c>
      <c r="AH485" s="149">
        <v>0</v>
      </c>
      <c r="AI485" s="148">
        <v>0</v>
      </c>
      <c r="AJ485" s="501">
        <v>0</v>
      </c>
    </row>
    <row r="486" spans="1:36" x14ac:dyDescent="0.2">
      <c r="A486" s="352" t="s">
        <v>93</v>
      </c>
      <c r="B486" s="500">
        <v>14</v>
      </c>
      <c r="C486" s="148">
        <v>0</v>
      </c>
      <c r="D486" s="148">
        <v>13</v>
      </c>
      <c r="E486" s="148">
        <v>0</v>
      </c>
      <c r="F486" s="148">
        <v>1</v>
      </c>
      <c r="G486" s="148">
        <v>0</v>
      </c>
      <c r="H486" s="148">
        <v>0</v>
      </c>
      <c r="I486" s="148">
        <v>0</v>
      </c>
      <c r="J486" s="148">
        <v>0</v>
      </c>
      <c r="K486" s="148">
        <v>0</v>
      </c>
      <c r="L486" s="148">
        <v>0</v>
      </c>
      <c r="M486" s="512"/>
      <c r="N486" s="528" t="s">
        <v>93</v>
      </c>
      <c r="O486" s="733">
        <v>0</v>
      </c>
      <c r="P486" s="734">
        <v>0</v>
      </c>
      <c r="Q486" s="734">
        <v>4</v>
      </c>
      <c r="R486" s="734">
        <v>5</v>
      </c>
      <c r="S486" s="734">
        <v>5</v>
      </c>
      <c r="T486" s="734">
        <v>0</v>
      </c>
      <c r="U486" s="734">
        <v>0</v>
      </c>
      <c r="V486" s="734">
        <v>0</v>
      </c>
      <c r="W486" s="734">
        <v>0</v>
      </c>
      <c r="X486" s="734">
        <v>0</v>
      </c>
      <c r="Y486" s="734">
        <v>0</v>
      </c>
      <c r="Z486" s="734">
        <v>0</v>
      </c>
      <c r="AA486" s="734">
        <v>0</v>
      </c>
      <c r="AB486" s="734">
        <v>0</v>
      </c>
      <c r="AC486" s="149">
        <v>22.6</v>
      </c>
      <c r="AD486" s="149">
        <v>28</v>
      </c>
      <c r="AE486" s="148">
        <v>0</v>
      </c>
      <c r="AF486" s="149">
        <v>0</v>
      </c>
      <c r="AG486" s="148">
        <v>0</v>
      </c>
      <c r="AH486" s="149">
        <v>0</v>
      </c>
      <c r="AI486" s="148">
        <v>0</v>
      </c>
      <c r="AJ486" s="501">
        <v>0</v>
      </c>
    </row>
    <row r="487" spans="1:36" x14ac:dyDescent="0.2">
      <c r="A487" s="352" t="s">
        <v>57</v>
      </c>
      <c r="B487" s="500">
        <v>6</v>
      </c>
      <c r="C487" s="148">
        <v>0</v>
      </c>
      <c r="D487" s="148">
        <v>5</v>
      </c>
      <c r="E487" s="148">
        <v>0</v>
      </c>
      <c r="F487" s="148">
        <v>1</v>
      </c>
      <c r="G487" s="148">
        <v>0</v>
      </c>
      <c r="H487" s="148">
        <v>0</v>
      </c>
      <c r="I487" s="148">
        <v>0</v>
      </c>
      <c r="J487" s="148">
        <v>0</v>
      </c>
      <c r="K487" s="148">
        <v>0</v>
      </c>
      <c r="L487" s="148">
        <v>0</v>
      </c>
      <c r="M487" s="512"/>
      <c r="N487" s="528" t="s">
        <v>57</v>
      </c>
      <c r="O487" s="733">
        <v>0</v>
      </c>
      <c r="P487" s="734">
        <v>1</v>
      </c>
      <c r="Q487" s="734">
        <v>1</v>
      </c>
      <c r="R487" s="734">
        <v>2</v>
      </c>
      <c r="S487" s="734">
        <v>2</v>
      </c>
      <c r="T487" s="734">
        <v>0</v>
      </c>
      <c r="U487" s="734">
        <v>0</v>
      </c>
      <c r="V487" s="734">
        <v>0</v>
      </c>
      <c r="W487" s="734">
        <v>0</v>
      </c>
      <c r="X487" s="734">
        <v>0</v>
      </c>
      <c r="Y487" s="734">
        <v>0</v>
      </c>
      <c r="Z487" s="734">
        <v>0</v>
      </c>
      <c r="AA487" s="734">
        <v>0</v>
      </c>
      <c r="AB487" s="734">
        <v>0</v>
      </c>
      <c r="AC487" s="149">
        <v>22.6</v>
      </c>
      <c r="AD487" s="149" t="s">
        <v>24</v>
      </c>
      <c r="AE487" s="148">
        <v>0</v>
      </c>
      <c r="AF487" s="149">
        <v>0</v>
      </c>
      <c r="AG487" s="148">
        <v>0</v>
      </c>
      <c r="AH487" s="149">
        <v>0</v>
      </c>
      <c r="AI487" s="148">
        <v>0</v>
      </c>
      <c r="AJ487" s="501">
        <v>0</v>
      </c>
    </row>
    <row r="488" spans="1:36" x14ac:dyDescent="0.2">
      <c r="A488" s="352" t="s">
        <v>94</v>
      </c>
      <c r="B488" s="500">
        <v>9</v>
      </c>
      <c r="C488" s="148">
        <v>0</v>
      </c>
      <c r="D488" s="148">
        <v>9</v>
      </c>
      <c r="E488" s="148">
        <v>0</v>
      </c>
      <c r="F488" s="148">
        <v>0</v>
      </c>
      <c r="G488" s="148">
        <v>0</v>
      </c>
      <c r="H488" s="148">
        <v>0</v>
      </c>
      <c r="I488" s="148">
        <v>0</v>
      </c>
      <c r="J488" s="148">
        <v>0</v>
      </c>
      <c r="K488" s="148">
        <v>0</v>
      </c>
      <c r="L488" s="148">
        <v>0</v>
      </c>
      <c r="M488" s="512"/>
      <c r="N488" s="528" t="s">
        <v>94</v>
      </c>
      <c r="O488" s="733">
        <v>0</v>
      </c>
      <c r="P488" s="734">
        <v>0</v>
      </c>
      <c r="Q488" s="734">
        <v>1</v>
      </c>
      <c r="R488" s="734">
        <v>2</v>
      </c>
      <c r="S488" s="734">
        <v>6</v>
      </c>
      <c r="T488" s="734">
        <v>0</v>
      </c>
      <c r="U488" s="734">
        <v>0</v>
      </c>
      <c r="V488" s="734">
        <v>0</v>
      </c>
      <c r="W488" s="734">
        <v>0</v>
      </c>
      <c r="X488" s="734">
        <v>0</v>
      </c>
      <c r="Y488" s="734">
        <v>0</v>
      </c>
      <c r="Z488" s="734">
        <v>0</v>
      </c>
      <c r="AA488" s="734">
        <v>0</v>
      </c>
      <c r="AB488" s="734">
        <v>0</v>
      </c>
      <c r="AC488" s="149">
        <v>24.6</v>
      </c>
      <c r="AD488" s="149" t="s">
        <v>24</v>
      </c>
      <c r="AE488" s="148">
        <v>0</v>
      </c>
      <c r="AF488" s="149">
        <v>0</v>
      </c>
      <c r="AG488" s="148">
        <v>0</v>
      </c>
      <c r="AH488" s="149">
        <v>0</v>
      </c>
      <c r="AI488" s="148">
        <v>0</v>
      </c>
      <c r="AJ488" s="501">
        <v>0</v>
      </c>
    </row>
    <row r="489" spans="1:36" x14ac:dyDescent="0.2">
      <c r="A489" s="352" t="s">
        <v>95</v>
      </c>
      <c r="B489" s="500">
        <v>2</v>
      </c>
      <c r="C489" s="148">
        <v>0</v>
      </c>
      <c r="D489" s="148">
        <v>2</v>
      </c>
      <c r="E489" s="148">
        <v>0</v>
      </c>
      <c r="F489" s="148">
        <v>0</v>
      </c>
      <c r="G489" s="148">
        <v>0</v>
      </c>
      <c r="H489" s="148">
        <v>0</v>
      </c>
      <c r="I489" s="148">
        <v>0</v>
      </c>
      <c r="J489" s="148">
        <v>0</v>
      </c>
      <c r="K489" s="148">
        <v>0</v>
      </c>
      <c r="L489" s="148">
        <v>0</v>
      </c>
      <c r="M489" s="512"/>
      <c r="N489" s="528" t="s">
        <v>95</v>
      </c>
      <c r="O489" s="733">
        <v>0</v>
      </c>
      <c r="P489" s="734">
        <v>0</v>
      </c>
      <c r="Q489" s="734">
        <v>0</v>
      </c>
      <c r="R489" s="734">
        <v>1</v>
      </c>
      <c r="S489" s="734">
        <v>1</v>
      </c>
      <c r="T489" s="734">
        <v>0</v>
      </c>
      <c r="U489" s="734">
        <v>0</v>
      </c>
      <c r="V489" s="734">
        <v>0</v>
      </c>
      <c r="W489" s="734">
        <v>0</v>
      </c>
      <c r="X489" s="734">
        <v>0</v>
      </c>
      <c r="Y489" s="734">
        <v>0</v>
      </c>
      <c r="Z489" s="734">
        <v>0</v>
      </c>
      <c r="AA489" s="734">
        <v>0</v>
      </c>
      <c r="AB489" s="734">
        <v>0</v>
      </c>
      <c r="AC489" s="149">
        <v>25.6</v>
      </c>
      <c r="AD489" s="149" t="s">
        <v>24</v>
      </c>
      <c r="AE489" s="148">
        <v>0</v>
      </c>
      <c r="AF489" s="149">
        <v>0</v>
      </c>
      <c r="AG489" s="148">
        <v>0</v>
      </c>
      <c r="AH489" s="149">
        <v>0</v>
      </c>
      <c r="AI489" s="148">
        <v>0</v>
      </c>
      <c r="AJ489" s="501">
        <v>0</v>
      </c>
    </row>
    <row r="490" spans="1:36" x14ac:dyDescent="0.2">
      <c r="A490" s="352" t="s">
        <v>96</v>
      </c>
      <c r="B490" s="500">
        <v>6</v>
      </c>
      <c r="C490" s="148">
        <v>0</v>
      </c>
      <c r="D490" s="148">
        <v>6</v>
      </c>
      <c r="E490" s="148">
        <v>0</v>
      </c>
      <c r="F490" s="148">
        <v>0</v>
      </c>
      <c r="G490" s="148">
        <v>0</v>
      </c>
      <c r="H490" s="148">
        <v>0</v>
      </c>
      <c r="I490" s="148">
        <v>0</v>
      </c>
      <c r="J490" s="148">
        <v>0</v>
      </c>
      <c r="K490" s="148">
        <v>0</v>
      </c>
      <c r="L490" s="148">
        <v>0</v>
      </c>
      <c r="M490" s="512"/>
      <c r="N490" s="528" t="s">
        <v>96</v>
      </c>
      <c r="O490" s="733">
        <v>0</v>
      </c>
      <c r="P490" s="734">
        <v>0</v>
      </c>
      <c r="Q490" s="734">
        <v>1</v>
      </c>
      <c r="R490" s="734">
        <v>2</v>
      </c>
      <c r="S490" s="734">
        <v>3</v>
      </c>
      <c r="T490" s="734">
        <v>0</v>
      </c>
      <c r="U490" s="734">
        <v>0</v>
      </c>
      <c r="V490" s="734">
        <v>0</v>
      </c>
      <c r="W490" s="734">
        <v>0</v>
      </c>
      <c r="X490" s="734">
        <v>0</v>
      </c>
      <c r="Y490" s="734">
        <v>0</v>
      </c>
      <c r="Z490" s="734">
        <v>0</v>
      </c>
      <c r="AA490" s="734">
        <v>0</v>
      </c>
      <c r="AB490" s="734">
        <v>0</v>
      </c>
      <c r="AC490" s="149">
        <v>24.2</v>
      </c>
      <c r="AD490" s="149" t="s">
        <v>24</v>
      </c>
      <c r="AE490" s="148">
        <v>0</v>
      </c>
      <c r="AF490" s="149">
        <v>0</v>
      </c>
      <c r="AG490" s="148">
        <v>0</v>
      </c>
      <c r="AH490" s="149">
        <v>0</v>
      </c>
      <c r="AI490" s="148">
        <v>0</v>
      </c>
      <c r="AJ490" s="501">
        <v>0</v>
      </c>
    </row>
    <row r="491" spans="1:36" x14ac:dyDescent="0.2">
      <c r="A491" s="352" t="s">
        <v>58</v>
      </c>
      <c r="B491" s="500">
        <v>5</v>
      </c>
      <c r="C491" s="148">
        <v>1</v>
      </c>
      <c r="D491" s="148">
        <v>3</v>
      </c>
      <c r="E491" s="148">
        <v>0</v>
      </c>
      <c r="F491" s="148">
        <v>1</v>
      </c>
      <c r="G491" s="148">
        <v>0</v>
      </c>
      <c r="H491" s="148">
        <v>0</v>
      </c>
      <c r="I491" s="148">
        <v>0</v>
      </c>
      <c r="J491" s="148">
        <v>0</v>
      </c>
      <c r="K491" s="148">
        <v>0</v>
      </c>
      <c r="L491" s="148">
        <v>0</v>
      </c>
      <c r="M491" s="512"/>
      <c r="N491" s="528" t="s">
        <v>58</v>
      </c>
      <c r="O491" s="733">
        <v>0</v>
      </c>
      <c r="P491" s="734">
        <v>0</v>
      </c>
      <c r="Q491" s="734">
        <v>0</v>
      </c>
      <c r="R491" s="734">
        <v>1</v>
      </c>
      <c r="S491" s="734">
        <v>1</v>
      </c>
      <c r="T491" s="734">
        <v>3</v>
      </c>
      <c r="U491" s="734">
        <v>0</v>
      </c>
      <c r="V491" s="734">
        <v>0</v>
      </c>
      <c r="W491" s="734">
        <v>0</v>
      </c>
      <c r="X491" s="734">
        <v>0</v>
      </c>
      <c r="Y491" s="734">
        <v>0</v>
      </c>
      <c r="Z491" s="734">
        <v>0</v>
      </c>
      <c r="AA491" s="734">
        <v>0</v>
      </c>
      <c r="AB491" s="734">
        <v>0</v>
      </c>
      <c r="AC491" s="149">
        <v>29.2</v>
      </c>
      <c r="AD491" s="149" t="s">
        <v>24</v>
      </c>
      <c r="AE491" s="148">
        <v>3</v>
      </c>
      <c r="AF491" s="149">
        <v>60</v>
      </c>
      <c r="AG491" s="148">
        <v>0</v>
      </c>
      <c r="AH491" s="149">
        <v>0</v>
      </c>
      <c r="AI491" s="148">
        <v>0</v>
      </c>
      <c r="AJ491" s="501">
        <v>0</v>
      </c>
    </row>
    <row r="492" spans="1:36" x14ac:dyDescent="0.2">
      <c r="A492" s="352" t="s">
        <v>97</v>
      </c>
      <c r="B492" s="500">
        <v>7</v>
      </c>
      <c r="C492" s="148">
        <v>0</v>
      </c>
      <c r="D492" s="148">
        <v>5</v>
      </c>
      <c r="E492" s="148">
        <v>0</v>
      </c>
      <c r="F492" s="148">
        <v>2</v>
      </c>
      <c r="G492" s="148">
        <v>0</v>
      </c>
      <c r="H492" s="148">
        <v>0</v>
      </c>
      <c r="I492" s="148">
        <v>0</v>
      </c>
      <c r="J492" s="148">
        <v>0</v>
      </c>
      <c r="K492" s="148">
        <v>0</v>
      </c>
      <c r="L492" s="148">
        <v>0</v>
      </c>
      <c r="M492" s="512"/>
      <c r="N492" s="528" t="s">
        <v>97</v>
      </c>
      <c r="O492" s="733">
        <v>0</v>
      </c>
      <c r="P492" s="734">
        <v>0</v>
      </c>
      <c r="Q492" s="734">
        <v>3</v>
      </c>
      <c r="R492" s="734">
        <v>1</v>
      </c>
      <c r="S492" s="734">
        <v>2</v>
      </c>
      <c r="T492" s="734">
        <v>1</v>
      </c>
      <c r="U492" s="734">
        <v>0</v>
      </c>
      <c r="V492" s="734">
        <v>0</v>
      </c>
      <c r="W492" s="734">
        <v>0</v>
      </c>
      <c r="X492" s="734">
        <v>0</v>
      </c>
      <c r="Y492" s="734">
        <v>0</v>
      </c>
      <c r="Z492" s="734">
        <v>0</v>
      </c>
      <c r="AA492" s="734">
        <v>0</v>
      </c>
      <c r="AB492" s="734">
        <v>0</v>
      </c>
      <c r="AC492" s="149">
        <v>22.7</v>
      </c>
      <c r="AD492" s="149" t="s">
        <v>24</v>
      </c>
      <c r="AE492" s="148">
        <v>1</v>
      </c>
      <c r="AF492" s="149">
        <v>14.285714285714285</v>
      </c>
      <c r="AG492" s="148">
        <v>0</v>
      </c>
      <c r="AH492" s="149">
        <v>0</v>
      </c>
      <c r="AI492" s="148">
        <v>0</v>
      </c>
      <c r="AJ492" s="501">
        <v>0</v>
      </c>
    </row>
    <row r="493" spans="1:36" x14ac:dyDescent="0.2">
      <c r="A493" s="352" t="s">
        <v>98</v>
      </c>
      <c r="B493" s="500">
        <v>4</v>
      </c>
      <c r="C493" s="148">
        <v>0</v>
      </c>
      <c r="D493" s="148">
        <v>4</v>
      </c>
      <c r="E493" s="148">
        <v>0</v>
      </c>
      <c r="F493" s="148">
        <v>0</v>
      </c>
      <c r="G493" s="148">
        <v>0</v>
      </c>
      <c r="H493" s="148">
        <v>0</v>
      </c>
      <c r="I493" s="148">
        <v>0</v>
      </c>
      <c r="J493" s="148">
        <v>0</v>
      </c>
      <c r="K493" s="148">
        <v>0</v>
      </c>
      <c r="L493" s="148">
        <v>0</v>
      </c>
      <c r="M493" s="512"/>
      <c r="N493" s="528" t="s">
        <v>98</v>
      </c>
      <c r="O493" s="733">
        <v>0</v>
      </c>
      <c r="P493" s="734">
        <v>0</v>
      </c>
      <c r="Q493" s="734">
        <v>1</v>
      </c>
      <c r="R493" s="734">
        <v>1</v>
      </c>
      <c r="S493" s="734">
        <v>2</v>
      </c>
      <c r="T493" s="734">
        <v>0</v>
      </c>
      <c r="U493" s="734">
        <v>0</v>
      </c>
      <c r="V493" s="734">
        <v>0</v>
      </c>
      <c r="W493" s="734">
        <v>0</v>
      </c>
      <c r="X493" s="734">
        <v>0</v>
      </c>
      <c r="Y493" s="734">
        <v>0</v>
      </c>
      <c r="Z493" s="734">
        <v>0</v>
      </c>
      <c r="AA493" s="734">
        <v>0</v>
      </c>
      <c r="AB493" s="734">
        <v>0</v>
      </c>
      <c r="AC493" s="149">
        <v>23.7</v>
      </c>
      <c r="AD493" s="149" t="s">
        <v>24</v>
      </c>
      <c r="AE493" s="148">
        <v>0</v>
      </c>
      <c r="AF493" s="149">
        <v>0</v>
      </c>
      <c r="AG493" s="148">
        <v>0</v>
      </c>
      <c r="AH493" s="149">
        <v>0</v>
      </c>
      <c r="AI493" s="148">
        <v>0</v>
      </c>
      <c r="AJ493" s="501">
        <v>0</v>
      </c>
    </row>
    <row r="494" spans="1:36" x14ac:dyDescent="0.2">
      <c r="A494" s="352" t="s">
        <v>99</v>
      </c>
      <c r="B494" s="500">
        <v>4</v>
      </c>
      <c r="C494" s="148">
        <v>0</v>
      </c>
      <c r="D494" s="148">
        <v>3</v>
      </c>
      <c r="E494" s="148">
        <v>0</v>
      </c>
      <c r="F494" s="148">
        <v>1</v>
      </c>
      <c r="G494" s="148">
        <v>0</v>
      </c>
      <c r="H494" s="148">
        <v>0</v>
      </c>
      <c r="I494" s="148">
        <v>0</v>
      </c>
      <c r="J494" s="148">
        <v>0</v>
      </c>
      <c r="K494" s="148">
        <v>0</v>
      </c>
      <c r="L494" s="148">
        <v>0</v>
      </c>
      <c r="M494" s="512"/>
      <c r="N494" s="528" t="s">
        <v>99</v>
      </c>
      <c r="O494" s="733">
        <v>0</v>
      </c>
      <c r="P494" s="734">
        <v>0</v>
      </c>
      <c r="Q494" s="734">
        <v>0</v>
      </c>
      <c r="R494" s="734">
        <v>0</v>
      </c>
      <c r="S494" s="734">
        <v>1</v>
      </c>
      <c r="T494" s="734">
        <v>3</v>
      </c>
      <c r="U494" s="734">
        <v>0</v>
      </c>
      <c r="V494" s="734">
        <v>0</v>
      </c>
      <c r="W494" s="734">
        <v>0</v>
      </c>
      <c r="X494" s="734">
        <v>0</v>
      </c>
      <c r="Y494" s="734">
        <v>0</v>
      </c>
      <c r="Z494" s="734">
        <v>0</v>
      </c>
      <c r="AA494" s="734">
        <v>0</v>
      </c>
      <c r="AB494" s="734">
        <v>0</v>
      </c>
      <c r="AC494" s="149">
        <v>31.5</v>
      </c>
      <c r="AD494" s="149" t="s">
        <v>24</v>
      </c>
      <c r="AE494" s="148">
        <v>3</v>
      </c>
      <c r="AF494" s="149">
        <v>75</v>
      </c>
      <c r="AG494" s="148">
        <v>0</v>
      </c>
      <c r="AH494" s="149">
        <v>0</v>
      </c>
      <c r="AI494" s="148">
        <v>0</v>
      </c>
      <c r="AJ494" s="501">
        <v>0</v>
      </c>
    </row>
    <row r="495" spans="1:36" x14ac:dyDescent="0.2">
      <c r="A495" s="352" t="s">
        <v>60</v>
      </c>
      <c r="B495" s="500">
        <v>5</v>
      </c>
      <c r="C495" s="148">
        <v>0</v>
      </c>
      <c r="D495" s="148">
        <v>3</v>
      </c>
      <c r="E495" s="148">
        <v>0</v>
      </c>
      <c r="F495" s="148">
        <v>2</v>
      </c>
      <c r="G495" s="148">
        <v>0</v>
      </c>
      <c r="H495" s="148">
        <v>0</v>
      </c>
      <c r="I495" s="148">
        <v>0</v>
      </c>
      <c r="J495" s="148">
        <v>0</v>
      </c>
      <c r="K495" s="148">
        <v>0</v>
      </c>
      <c r="L495" s="148">
        <v>0</v>
      </c>
      <c r="M495" s="512"/>
      <c r="N495" s="528" t="s">
        <v>60</v>
      </c>
      <c r="O495" s="733">
        <v>0</v>
      </c>
      <c r="P495" s="734">
        <v>1</v>
      </c>
      <c r="Q495" s="734">
        <v>0</v>
      </c>
      <c r="R495" s="734">
        <v>0</v>
      </c>
      <c r="S495" s="734">
        <v>4</v>
      </c>
      <c r="T495" s="734">
        <v>0</v>
      </c>
      <c r="U495" s="734">
        <v>0</v>
      </c>
      <c r="V495" s="734">
        <v>0</v>
      </c>
      <c r="W495" s="734">
        <v>0</v>
      </c>
      <c r="X495" s="734">
        <v>0</v>
      </c>
      <c r="Y495" s="734">
        <v>0</v>
      </c>
      <c r="Z495" s="734">
        <v>0</v>
      </c>
      <c r="AA495" s="734">
        <v>0</v>
      </c>
      <c r="AB495" s="734">
        <v>0</v>
      </c>
      <c r="AC495" s="149">
        <v>25.3</v>
      </c>
      <c r="AD495" s="149" t="s">
        <v>24</v>
      </c>
      <c r="AE495" s="148">
        <v>0</v>
      </c>
      <c r="AF495" s="149">
        <v>0</v>
      </c>
      <c r="AG495" s="148">
        <v>0</v>
      </c>
      <c r="AH495" s="149">
        <v>0</v>
      </c>
      <c r="AI495" s="148">
        <v>0</v>
      </c>
      <c r="AJ495" s="501">
        <v>0</v>
      </c>
    </row>
    <row r="496" spans="1:36" x14ac:dyDescent="0.2">
      <c r="A496" s="352" t="s">
        <v>100</v>
      </c>
      <c r="B496" s="500">
        <v>7</v>
      </c>
      <c r="C496" s="148">
        <v>0</v>
      </c>
      <c r="D496" s="148">
        <v>7</v>
      </c>
      <c r="E496" s="148">
        <v>0</v>
      </c>
      <c r="F496" s="148">
        <v>0</v>
      </c>
      <c r="G496" s="148">
        <v>0</v>
      </c>
      <c r="H496" s="148">
        <v>0</v>
      </c>
      <c r="I496" s="148">
        <v>0</v>
      </c>
      <c r="J496" s="148">
        <v>0</v>
      </c>
      <c r="K496" s="148">
        <v>0</v>
      </c>
      <c r="L496" s="148">
        <v>0</v>
      </c>
      <c r="M496" s="512"/>
      <c r="N496" s="528" t="s">
        <v>100</v>
      </c>
      <c r="O496" s="733">
        <v>0</v>
      </c>
      <c r="P496" s="734">
        <v>0</v>
      </c>
      <c r="Q496" s="734">
        <v>1</v>
      </c>
      <c r="R496" s="734">
        <v>2</v>
      </c>
      <c r="S496" s="734">
        <v>4</v>
      </c>
      <c r="T496" s="734">
        <v>0</v>
      </c>
      <c r="U496" s="734">
        <v>0</v>
      </c>
      <c r="V496" s="734">
        <v>0</v>
      </c>
      <c r="W496" s="734">
        <v>0</v>
      </c>
      <c r="X496" s="734">
        <v>0</v>
      </c>
      <c r="Y496" s="734">
        <v>0</v>
      </c>
      <c r="Z496" s="734">
        <v>0</v>
      </c>
      <c r="AA496" s="734">
        <v>0</v>
      </c>
      <c r="AB496" s="734">
        <v>0</v>
      </c>
      <c r="AC496" s="149">
        <v>24.7</v>
      </c>
      <c r="AD496" s="149" t="s">
        <v>24</v>
      </c>
      <c r="AE496" s="148">
        <v>0</v>
      </c>
      <c r="AF496" s="149">
        <v>0</v>
      </c>
      <c r="AG496" s="148">
        <v>0</v>
      </c>
      <c r="AH496" s="149">
        <v>0</v>
      </c>
      <c r="AI496" s="148">
        <v>0</v>
      </c>
      <c r="AJ496" s="501">
        <v>0</v>
      </c>
    </row>
    <row r="497" spans="1:36" x14ac:dyDescent="0.2">
      <c r="A497" s="352" t="s">
        <v>101</v>
      </c>
      <c r="B497" s="500">
        <v>5</v>
      </c>
      <c r="C497" s="148">
        <v>0</v>
      </c>
      <c r="D497" s="148">
        <v>5</v>
      </c>
      <c r="E497" s="148">
        <v>0</v>
      </c>
      <c r="F497" s="148">
        <v>0</v>
      </c>
      <c r="G497" s="148">
        <v>0</v>
      </c>
      <c r="H497" s="148">
        <v>0</v>
      </c>
      <c r="I497" s="148">
        <v>0</v>
      </c>
      <c r="J497" s="148">
        <v>0</v>
      </c>
      <c r="K497" s="148">
        <v>0</v>
      </c>
      <c r="L497" s="148">
        <v>0</v>
      </c>
      <c r="M497" s="512"/>
      <c r="N497" s="528" t="s">
        <v>101</v>
      </c>
      <c r="O497" s="733">
        <v>0</v>
      </c>
      <c r="P497" s="734">
        <v>0</v>
      </c>
      <c r="Q497" s="734">
        <v>0</v>
      </c>
      <c r="R497" s="734">
        <v>2</v>
      </c>
      <c r="S497" s="734">
        <v>3</v>
      </c>
      <c r="T497" s="734">
        <v>0</v>
      </c>
      <c r="U497" s="734">
        <v>0</v>
      </c>
      <c r="V497" s="734">
        <v>0</v>
      </c>
      <c r="W497" s="734">
        <v>0</v>
      </c>
      <c r="X497" s="734">
        <v>0</v>
      </c>
      <c r="Y497" s="734">
        <v>0</v>
      </c>
      <c r="Z497" s="734">
        <v>0</v>
      </c>
      <c r="AA497" s="734">
        <v>0</v>
      </c>
      <c r="AB497" s="734">
        <v>0</v>
      </c>
      <c r="AC497" s="149">
        <v>24.5</v>
      </c>
      <c r="AD497" s="149" t="s">
        <v>24</v>
      </c>
      <c r="AE497" s="148">
        <v>0</v>
      </c>
      <c r="AF497" s="149">
        <v>0</v>
      </c>
      <c r="AG497" s="148">
        <v>0</v>
      </c>
      <c r="AH497" s="149">
        <v>0</v>
      </c>
      <c r="AI497" s="148">
        <v>0</v>
      </c>
      <c r="AJ497" s="501">
        <v>0</v>
      </c>
    </row>
    <row r="498" spans="1:36" x14ac:dyDescent="0.2">
      <c r="A498" s="352" t="s">
        <v>102</v>
      </c>
      <c r="B498" s="500">
        <v>5</v>
      </c>
      <c r="C498" s="148">
        <v>0</v>
      </c>
      <c r="D498" s="148">
        <v>5</v>
      </c>
      <c r="E498" s="148">
        <v>0</v>
      </c>
      <c r="F498" s="148">
        <v>0</v>
      </c>
      <c r="G498" s="148">
        <v>0</v>
      </c>
      <c r="H498" s="148">
        <v>0</v>
      </c>
      <c r="I498" s="148">
        <v>0</v>
      </c>
      <c r="J498" s="148">
        <v>0</v>
      </c>
      <c r="K498" s="148">
        <v>0</v>
      </c>
      <c r="L498" s="148">
        <v>0</v>
      </c>
      <c r="M498" s="512"/>
      <c r="N498" s="528" t="s">
        <v>102</v>
      </c>
      <c r="O498" s="733">
        <v>0</v>
      </c>
      <c r="P498" s="734">
        <v>0</v>
      </c>
      <c r="Q498" s="734">
        <v>1</v>
      </c>
      <c r="R498" s="734">
        <v>2</v>
      </c>
      <c r="S498" s="734">
        <v>2</v>
      </c>
      <c r="T498" s="734">
        <v>0</v>
      </c>
      <c r="U498" s="734">
        <v>0</v>
      </c>
      <c r="V498" s="734">
        <v>0</v>
      </c>
      <c r="W498" s="734">
        <v>0</v>
      </c>
      <c r="X498" s="734">
        <v>0</v>
      </c>
      <c r="Y498" s="734">
        <v>0</v>
      </c>
      <c r="Z498" s="734">
        <v>0</v>
      </c>
      <c r="AA498" s="734">
        <v>0</v>
      </c>
      <c r="AB498" s="734">
        <v>0</v>
      </c>
      <c r="AC498" s="149">
        <v>22.6</v>
      </c>
      <c r="AD498" s="149" t="s">
        <v>24</v>
      </c>
      <c r="AE498" s="148">
        <v>0</v>
      </c>
      <c r="AF498" s="149">
        <v>0</v>
      </c>
      <c r="AG498" s="148">
        <v>0</v>
      </c>
      <c r="AH498" s="149">
        <v>0</v>
      </c>
      <c r="AI498" s="148">
        <v>0</v>
      </c>
      <c r="AJ498" s="501">
        <v>0</v>
      </c>
    </row>
    <row r="499" spans="1:36" x14ac:dyDescent="0.2">
      <c r="A499" s="352" t="s">
        <v>62</v>
      </c>
      <c r="B499" s="500">
        <v>9</v>
      </c>
      <c r="C499" s="148">
        <v>0</v>
      </c>
      <c r="D499" s="148">
        <v>7</v>
      </c>
      <c r="E499" s="148">
        <v>0</v>
      </c>
      <c r="F499" s="148">
        <v>2</v>
      </c>
      <c r="G499" s="148">
        <v>0</v>
      </c>
      <c r="H499" s="148">
        <v>0</v>
      </c>
      <c r="I499" s="148">
        <v>0</v>
      </c>
      <c r="J499" s="148">
        <v>0</v>
      </c>
      <c r="K499" s="148">
        <v>0</v>
      </c>
      <c r="L499" s="148">
        <v>0</v>
      </c>
      <c r="M499" s="512"/>
      <c r="N499" s="528" t="s">
        <v>62</v>
      </c>
      <c r="O499" s="733">
        <v>0</v>
      </c>
      <c r="P499" s="734">
        <v>0</v>
      </c>
      <c r="Q499" s="734">
        <v>1</v>
      </c>
      <c r="R499" s="734">
        <v>4</v>
      </c>
      <c r="S499" s="734">
        <v>3</v>
      </c>
      <c r="T499" s="734">
        <v>0</v>
      </c>
      <c r="U499" s="734">
        <v>1</v>
      </c>
      <c r="V499" s="734">
        <v>0</v>
      </c>
      <c r="W499" s="734">
        <v>0</v>
      </c>
      <c r="X499" s="734">
        <v>0</v>
      </c>
      <c r="Y499" s="734">
        <v>0</v>
      </c>
      <c r="Z499" s="734">
        <v>0</v>
      </c>
      <c r="AA499" s="734">
        <v>0</v>
      </c>
      <c r="AB499" s="734">
        <v>0</v>
      </c>
      <c r="AC499" s="149">
        <v>25.4</v>
      </c>
      <c r="AD499" s="149" t="s">
        <v>24</v>
      </c>
      <c r="AE499" s="148">
        <v>1</v>
      </c>
      <c r="AF499" s="149">
        <v>11.111111111111111</v>
      </c>
      <c r="AG499" s="148">
        <v>1</v>
      </c>
      <c r="AH499" s="149">
        <v>11.111111111111111</v>
      </c>
      <c r="AI499" s="148">
        <v>0</v>
      </c>
      <c r="AJ499" s="501">
        <v>0</v>
      </c>
    </row>
    <row r="500" spans="1:36" x14ac:dyDescent="0.2">
      <c r="A500" s="352" t="s">
        <v>103</v>
      </c>
      <c r="B500" s="500">
        <v>4</v>
      </c>
      <c r="C500" s="148">
        <v>0</v>
      </c>
      <c r="D500" s="148">
        <v>4</v>
      </c>
      <c r="E500" s="148">
        <v>0</v>
      </c>
      <c r="F500" s="148">
        <v>0</v>
      </c>
      <c r="G500" s="148">
        <v>0</v>
      </c>
      <c r="H500" s="148">
        <v>0</v>
      </c>
      <c r="I500" s="148">
        <v>0</v>
      </c>
      <c r="J500" s="148">
        <v>0</v>
      </c>
      <c r="K500" s="148">
        <v>0</v>
      </c>
      <c r="L500" s="148">
        <v>0</v>
      </c>
      <c r="M500" s="512"/>
      <c r="N500" s="528" t="s">
        <v>103</v>
      </c>
      <c r="O500" s="733">
        <v>0</v>
      </c>
      <c r="P500" s="734">
        <v>0</v>
      </c>
      <c r="Q500" s="734">
        <v>1</v>
      </c>
      <c r="R500" s="734">
        <v>0</v>
      </c>
      <c r="S500" s="734">
        <v>3</v>
      </c>
      <c r="T500" s="734">
        <v>0</v>
      </c>
      <c r="U500" s="734">
        <v>0</v>
      </c>
      <c r="V500" s="734">
        <v>0</v>
      </c>
      <c r="W500" s="734">
        <v>0</v>
      </c>
      <c r="X500" s="734">
        <v>0</v>
      </c>
      <c r="Y500" s="734">
        <v>0</v>
      </c>
      <c r="Z500" s="734">
        <v>0</v>
      </c>
      <c r="AA500" s="734">
        <v>0</v>
      </c>
      <c r="AB500" s="734">
        <v>0</v>
      </c>
      <c r="AC500" s="149">
        <v>25.8</v>
      </c>
      <c r="AD500" s="149" t="s">
        <v>24</v>
      </c>
      <c r="AE500" s="148">
        <v>0</v>
      </c>
      <c r="AF500" s="149">
        <v>0</v>
      </c>
      <c r="AG500" s="148">
        <v>0</v>
      </c>
      <c r="AH500" s="149">
        <v>0</v>
      </c>
      <c r="AI500" s="148">
        <v>0</v>
      </c>
      <c r="AJ500" s="501">
        <v>0</v>
      </c>
    </row>
    <row r="501" spans="1:36" x14ac:dyDescent="0.2">
      <c r="A501" s="352" t="s">
        <v>104</v>
      </c>
      <c r="B501" s="500">
        <v>4</v>
      </c>
      <c r="C501" s="148">
        <v>0</v>
      </c>
      <c r="D501" s="148">
        <v>4</v>
      </c>
      <c r="E501" s="148">
        <v>0</v>
      </c>
      <c r="F501" s="148">
        <v>0</v>
      </c>
      <c r="G501" s="148">
        <v>0</v>
      </c>
      <c r="H501" s="148">
        <v>0</v>
      </c>
      <c r="I501" s="148">
        <v>0</v>
      </c>
      <c r="J501" s="148">
        <v>0</v>
      </c>
      <c r="K501" s="148">
        <v>0</v>
      </c>
      <c r="L501" s="148">
        <v>0</v>
      </c>
      <c r="M501" s="512"/>
      <c r="N501" s="528" t="s">
        <v>104</v>
      </c>
      <c r="O501" s="733">
        <v>0</v>
      </c>
      <c r="P501" s="734">
        <v>0</v>
      </c>
      <c r="Q501" s="734">
        <v>1</v>
      </c>
      <c r="R501" s="734">
        <v>2</v>
      </c>
      <c r="S501" s="734">
        <v>1</v>
      </c>
      <c r="T501" s="734">
        <v>0</v>
      </c>
      <c r="U501" s="734">
        <v>0</v>
      </c>
      <c r="V501" s="734">
        <v>0</v>
      </c>
      <c r="W501" s="734">
        <v>0</v>
      </c>
      <c r="X501" s="734">
        <v>0</v>
      </c>
      <c r="Y501" s="734">
        <v>0</v>
      </c>
      <c r="Z501" s="734">
        <v>0</v>
      </c>
      <c r="AA501" s="734">
        <v>0</v>
      </c>
      <c r="AB501" s="734">
        <v>0</v>
      </c>
      <c r="AC501" s="149">
        <v>21.6</v>
      </c>
      <c r="AD501" s="149" t="s">
        <v>24</v>
      </c>
      <c r="AE501" s="148">
        <v>0</v>
      </c>
      <c r="AF501" s="149">
        <v>0</v>
      </c>
      <c r="AG501" s="148">
        <v>0</v>
      </c>
      <c r="AH501" s="149">
        <v>0</v>
      </c>
      <c r="AI501" s="148">
        <v>0</v>
      </c>
      <c r="AJ501" s="501">
        <v>0</v>
      </c>
    </row>
    <row r="502" spans="1:36" x14ac:dyDescent="0.2">
      <c r="A502" s="352" t="s">
        <v>105</v>
      </c>
      <c r="B502" s="500">
        <v>7</v>
      </c>
      <c r="C502" s="148">
        <v>0</v>
      </c>
      <c r="D502" s="148">
        <v>6</v>
      </c>
      <c r="E502" s="148">
        <v>0</v>
      </c>
      <c r="F502" s="148">
        <v>1</v>
      </c>
      <c r="G502" s="148">
        <v>0</v>
      </c>
      <c r="H502" s="148">
        <v>0</v>
      </c>
      <c r="I502" s="148">
        <v>0</v>
      </c>
      <c r="J502" s="148">
        <v>0</v>
      </c>
      <c r="K502" s="148">
        <v>0</v>
      </c>
      <c r="L502" s="148">
        <v>0</v>
      </c>
      <c r="M502" s="512"/>
      <c r="N502" s="528" t="s">
        <v>105</v>
      </c>
      <c r="O502" s="733">
        <v>0</v>
      </c>
      <c r="P502" s="734">
        <v>0</v>
      </c>
      <c r="Q502" s="734">
        <v>0</v>
      </c>
      <c r="R502" s="734">
        <v>3</v>
      </c>
      <c r="S502" s="734">
        <v>2</v>
      </c>
      <c r="T502" s="734">
        <v>2</v>
      </c>
      <c r="U502" s="734">
        <v>0</v>
      </c>
      <c r="V502" s="734">
        <v>0</v>
      </c>
      <c r="W502" s="734">
        <v>0</v>
      </c>
      <c r="X502" s="734">
        <v>0</v>
      </c>
      <c r="Y502" s="734">
        <v>0</v>
      </c>
      <c r="Z502" s="734">
        <v>0</v>
      </c>
      <c r="AA502" s="734">
        <v>0</v>
      </c>
      <c r="AB502" s="734">
        <v>0</v>
      </c>
      <c r="AC502" s="149">
        <v>26.2</v>
      </c>
      <c r="AD502" s="149" t="s">
        <v>24</v>
      </c>
      <c r="AE502" s="148">
        <v>2</v>
      </c>
      <c r="AF502" s="149">
        <v>28.571428571428569</v>
      </c>
      <c r="AG502" s="148">
        <v>0</v>
      </c>
      <c r="AH502" s="149">
        <v>0</v>
      </c>
      <c r="AI502" s="148">
        <v>0</v>
      </c>
      <c r="AJ502" s="501">
        <v>0</v>
      </c>
    </row>
    <row r="503" spans="1:36" x14ac:dyDescent="0.2">
      <c r="A503" s="352" t="s">
        <v>64</v>
      </c>
      <c r="B503" s="500">
        <v>5</v>
      </c>
      <c r="C503" s="148">
        <v>2</v>
      </c>
      <c r="D503" s="148">
        <v>3</v>
      </c>
      <c r="E503" s="148">
        <v>0</v>
      </c>
      <c r="F503" s="148">
        <v>0</v>
      </c>
      <c r="G503" s="148">
        <v>0</v>
      </c>
      <c r="H503" s="148">
        <v>0</v>
      </c>
      <c r="I503" s="148">
        <v>0</v>
      </c>
      <c r="J503" s="148">
        <v>0</v>
      </c>
      <c r="K503" s="148">
        <v>0</v>
      </c>
      <c r="L503" s="148">
        <v>0</v>
      </c>
      <c r="M503" s="512"/>
      <c r="N503" s="528" t="s">
        <v>64</v>
      </c>
      <c r="O503" s="733">
        <v>0</v>
      </c>
      <c r="P503" s="734">
        <v>1</v>
      </c>
      <c r="Q503" s="734">
        <v>0</v>
      </c>
      <c r="R503" s="734">
        <v>1</v>
      </c>
      <c r="S503" s="734">
        <v>2</v>
      </c>
      <c r="T503" s="734">
        <v>1</v>
      </c>
      <c r="U503" s="734">
        <v>0</v>
      </c>
      <c r="V503" s="734">
        <v>0</v>
      </c>
      <c r="W503" s="734">
        <v>0</v>
      </c>
      <c r="X503" s="734">
        <v>0</v>
      </c>
      <c r="Y503" s="734">
        <v>0</v>
      </c>
      <c r="Z503" s="734">
        <v>0</v>
      </c>
      <c r="AA503" s="734">
        <v>0</v>
      </c>
      <c r="AB503" s="734">
        <v>0</v>
      </c>
      <c r="AC503" s="149">
        <v>25</v>
      </c>
      <c r="AD503" s="149" t="s">
        <v>24</v>
      </c>
      <c r="AE503" s="148">
        <v>1</v>
      </c>
      <c r="AF503" s="149">
        <v>20</v>
      </c>
      <c r="AG503" s="148">
        <v>0</v>
      </c>
      <c r="AH503" s="149">
        <v>0</v>
      </c>
      <c r="AI503" s="148">
        <v>0</v>
      </c>
      <c r="AJ503" s="501">
        <v>0</v>
      </c>
    </row>
    <row r="504" spans="1:36" x14ac:dyDescent="0.2">
      <c r="A504" s="352" t="s">
        <v>106</v>
      </c>
      <c r="B504" s="500">
        <v>8</v>
      </c>
      <c r="C504" s="148">
        <v>1</v>
      </c>
      <c r="D504" s="148">
        <v>7</v>
      </c>
      <c r="E504" s="148">
        <v>0</v>
      </c>
      <c r="F504" s="148">
        <v>0</v>
      </c>
      <c r="G504" s="148">
        <v>0</v>
      </c>
      <c r="H504" s="148">
        <v>0</v>
      </c>
      <c r="I504" s="148">
        <v>0</v>
      </c>
      <c r="J504" s="148">
        <v>0</v>
      </c>
      <c r="K504" s="148">
        <v>0</v>
      </c>
      <c r="L504" s="148">
        <v>0</v>
      </c>
      <c r="M504" s="512"/>
      <c r="N504" s="528" t="s">
        <v>106</v>
      </c>
      <c r="O504" s="733">
        <v>0</v>
      </c>
      <c r="P504" s="734">
        <v>0</v>
      </c>
      <c r="Q504" s="734">
        <v>1</v>
      </c>
      <c r="R504" s="734">
        <v>2</v>
      </c>
      <c r="S504" s="734">
        <v>3</v>
      </c>
      <c r="T504" s="734">
        <v>1</v>
      </c>
      <c r="U504" s="734">
        <v>1</v>
      </c>
      <c r="V504" s="734">
        <v>0</v>
      </c>
      <c r="W504" s="734">
        <v>0</v>
      </c>
      <c r="X504" s="734">
        <v>0</v>
      </c>
      <c r="Y504" s="734">
        <v>0</v>
      </c>
      <c r="Z504" s="734">
        <v>0</v>
      </c>
      <c r="AA504" s="734">
        <v>0</v>
      </c>
      <c r="AB504" s="734">
        <v>0</v>
      </c>
      <c r="AC504" s="149">
        <v>26.3</v>
      </c>
      <c r="AD504" s="149" t="s">
        <v>24</v>
      </c>
      <c r="AE504" s="148">
        <v>2</v>
      </c>
      <c r="AF504" s="149">
        <v>25</v>
      </c>
      <c r="AG504" s="148">
        <v>1</v>
      </c>
      <c r="AH504" s="149">
        <v>12.5</v>
      </c>
      <c r="AI504" s="148">
        <v>0</v>
      </c>
      <c r="AJ504" s="501">
        <v>0</v>
      </c>
    </row>
    <row r="505" spans="1:36" x14ac:dyDescent="0.2">
      <c r="A505" s="352" t="s">
        <v>107</v>
      </c>
      <c r="B505" s="500">
        <v>3</v>
      </c>
      <c r="C505" s="148">
        <v>0</v>
      </c>
      <c r="D505" s="148">
        <v>3</v>
      </c>
      <c r="E505" s="148">
        <v>0</v>
      </c>
      <c r="F505" s="148">
        <v>0</v>
      </c>
      <c r="G505" s="148">
        <v>0</v>
      </c>
      <c r="H505" s="148">
        <v>0</v>
      </c>
      <c r="I505" s="148">
        <v>0</v>
      </c>
      <c r="J505" s="148">
        <v>0</v>
      </c>
      <c r="K505" s="148">
        <v>0</v>
      </c>
      <c r="L505" s="148">
        <v>0</v>
      </c>
      <c r="M505" s="512"/>
      <c r="N505" s="528" t="s">
        <v>107</v>
      </c>
      <c r="O505" s="733">
        <v>0</v>
      </c>
      <c r="P505" s="734">
        <v>0</v>
      </c>
      <c r="Q505" s="734">
        <v>0</v>
      </c>
      <c r="R505" s="734">
        <v>2</v>
      </c>
      <c r="S505" s="734">
        <v>0</v>
      </c>
      <c r="T505" s="734">
        <v>1</v>
      </c>
      <c r="U505" s="734">
        <v>0</v>
      </c>
      <c r="V505" s="734">
        <v>0</v>
      </c>
      <c r="W505" s="734">
        <v>0</v>
      </c>
      <c r="X505" s="734">
        <v>0</v>
      </c>
      <c r="Y505" s="734">
        <v>0</v>
      </c>
      <c r="Z505" s="734">
        <v>0</v>
      </c>
      <c r="AA505" s="734">
        <v>0</v>
      </c>
      <c r="AB505" s="734">
        <v>0</v>
      </c>
      <c r="AC505" s="149">
        <v>24.9</v>
      </c>
      <c r="AD505" s="149" t="s">
        <v>24</v>
      </c>
      <c r="AE505" s="148">
        <v>1</v>
      </c>
      <c r="AF505" s="149">
        <v>33.333333333333329</v>
      </c>
      <c r="AG505" s="148">
        <v>0</v>
      </c>
      <c r="AH505" s="149">
        <v>0</v>
      </c>
      <c r="AI505" s="148">
        <v>0</v>
      </c>
      <c r="AJ505" s="501">
        <v>0</v>
      </c>
    </row>
    <row r="506" spans="1:36" x14ac:dyDescent="0.2">
      <c r="A506" s="352" t="s">
        <v>108</v>
      </c>
      <c r="B506" s="500">
        <v>7</v>
      </c>
      <c r="C506" s="148">
        <v>0</v>
      </c>
      <c r="D506" s="148">
        <v>7</v>
      </c>
      <c r="E506" s="148">
        <v>0</v>
      </c>
      <c r="F506" s="148">
        <v>0</v>
      </c>
      <c r="G506" s="148">
        <v>0</v>
      </c>
      <c r="H506" s="148">
        <v>0</v>
      </c>
      <c r="I506" s="148">
        <v>0</v>
      </c>
      <c r="J506" s="148">
        <v>0</v>
      </c>
      <c r="K506" s="148">
        <v>0</v>
      </c>
      <c r="L506" s="148">
        <v>0</v>
      </c>
      <c r="M506" s="512"/>
      <c r="N506" s="528" t="s">
        <v>108</v>
      </c>
      <c r="O506" s="733">
        <v>0</v>
      </c>
      <c r="P506" s="734">
        <v>0</v>
      </c>
      <c r="Q506" s="734">
        <v>1</v>
      </c>
      <c r="R506" s="734">
        <v>1</v>
      </c>
      <c r="S506" s="734">
        <v>4</v>
      </c>
      <c r="T506" s="734">
        <v>1</v>
      </c>
      <c r="U506" s="734">
        <v>0</v>
      </c>
      <c r="V506" s="734">
        <v>0</v>
      </c>
      <c r="W506" s="734">
        <v>0</v>
      </c>
      <c r="X506" s="734">
        <v>0</v>
      </c>
      <c r="Y506" s="734">
        <v>0</v>
      </c>
      <c r="Z506" s="734">
        <v>0</v>
      </c>
      <c r="AA506" s="734">
        <v>0</v>
      </c>
      <c r="AB506" s="734">
        <v>0</v>
      </c>
      <c r="AC506" s="149">
        <v>25.6</v>
      </c>
      <c r="AD506" s="149" t="s">
        <v>24</v>
      </c>
      <c r="AE506" s="148">
        <v>1</v>
      </c>
      <c r="AF506" s="149">
        <v>14.285714285714285</v>
      </c>
      <c r="AG506" s="148">
        <v>0</v>
      </c>
      <c r="AH506" s="149">
        <v>0</v>
      </c>
      <c r="AI506" s="148">
        <v>0</v>
      </c>
      <c r="AJ506" s="501">
        <v>0</v>
      </c>
    </row>
    <row r="507" spans="1:36" x14ac:dyDescent="0.2">
      <c r="A507" s="352" t="s">
        <v>65</v>
      </c>
      <c r="B507" s="504">
        <v>5</v>
      </c>
      <c r="C507" s="150">
        <v>0</v>
      </c>
      <c r="D507" s="150">
        <v>4</v>
      </c>
      <c r="E507" s="150">
        <v>1</v>
      </c>
      <c r="F507" s="150">
        <v>0</v>
      </c>
      <c r="G507" s="150">
        <v>0</v>
      </c>
      <c r="H507" s="150">
        <v>0</v>
      </c>
      <c r="I507" s="150">
        <v>0</v>
      </c>
      <c r="J507" s="150">
        <v>0</v>
      </c>
      <c r="K507" s="150">
        <v>0</v>
      </c>
      <c r="L507" s="150">
        <v>0</v>
      </c>
      <c r="M507" s="514"/>
      <c r="N507" s="528" t="s">
        <v>65</v>
      </c>
      <c r="O507" s="733">
        <v>0</v>
      </c>
      <c r="P507" s="734">
        <v>0</v>
      </c>
      <c r="Q507" s="734">
        <v>1</v>
      </c>
      <c r="R507" s="734">
        <v>2</v>
      </c>
      <c r="S507" s="734">
        <v>1</v>
      </c>
      <c r="T507" s="734">
        <v>0</v>
      </c>
      <c r="U507" s="734">
        <v>1</v>
      </c>
      <c r="V507" s="734">
        <v>0</v>
      </c>
      <c r="W507" s="734">
        <v>0</v>
      </c>
      <c r="X507" s="734">
        <v>0</v>
      </c>
      <c r="Y507" s="734">
        <v>0</v>
      </c>
      <c r="Z507" s="734">
        <v>0</v>
      </c>
      <c r="AA507" s="734">
        <v>0</v>
      </c>
      <c r="AB507" s="734">
        <v>0</v>
      </c>
      <c r="AC507" s="151">
        <v>26.2</v>
      </c>
      <c r="AD507" s="151" t="s">
        <v>24</v>
      </c>
      <c r="AE507" s="150">
        <v>1</v>
      </c>
      <c r="AF507" s="151">
        <v>20</v>
      </c>
      <c r="AG507" s="150">
        <v>1</v>
      </c>
      <c r="AH507" s="151">
        <v>20</v>
      </c>
      <c r="AI507" s="150">
        <v>0</v>
      </c>
      <c r="AJ507" s="505">
        <v>0</v>
      </c>
    </row>
    <row r="508" spans="1:36" x14ac:dyDescent="0.2">
      <c r="A508" s="352" t="s">
        <v>109</v>
      </c>
      <c r="B508" s="500">
        <v>2</v>
      </c>
      <c r="C508" s="148">
        <v>0</v>
      </c>
      <c r="D508" s="148">
        <v>2</v>
      </c>
      <c r="E508" s="148">
        <v>0</v>
      </c>
      <c r="F508" s="148">
        <v>0</v>
      </c>
      <c r="G508" s="148">
        <v>0</v>
      </c>
      <c r="H508" s="148">
        <v>0</v>
      </c>
      <c r="I508" s="148">
        <v>0</v>
      </c>
      <c r="J508" s="148">
        <v>0</v>
      </c>
      <c r="K508" s="148">
        <v>0</v>
      </c>
      <c r="L508" s="148">
        <v>0</v>
      </c>
      <c r="M508" s="512"/>
      <c r="N508" s="528" t="s">
        <v>109</v>
      </c>
      <c r="O508" s="733">
        <v>0</v>
      </c>
      <c r="P508" s="734">
        <v>0</v>
      </c>
      <c r="Q508" s="734">
        <v>0</v>
      </c>
      <c r="R508" s="734">
        <v>1</v>
      </c>
      <c r="S508" s="734">
        <v>0</v>
      </c>
      <c r="T508" s="734">
        <v>1</v>
      </c>
      <c r="U508" s="734">
        <v>0</v>
      </c>
      <c r="V508" s="734">
        <v>0</v>
      </c>
      <c r="W508" s="734">
        <v>0</v>
      </c>
      <c r="X508" s="734">
        <v>0</v>
      </c>
      <c r="Y508" s="734">
        <v>0</v>
      </c>
      <c r="Z508" s="734">
        <v>0</v>
      </c>
      <c r="AA508" s="734">
        <v>0</v>
      </c>
      <c r="AB508" s="734">
        <v>0</v>
      </c>
      <c r="AC508" s="149">
        <v>26.2</v>
      </c>
      <c r="AD508" s="149" t="s">
        <v>24</v>
      </c>
      <c r="AE508" s="148">
        <v>1</v>
      </c>
      <c r="AF508" s="149">
        <v>50</v>
      </c>
      <c r="AG508" s="148">
        <v>0</v>
      </c>
      <c r="AH508" s="149">
        <v>0</v>
      </c>
      <c r="AI508" s="148">
        <v>0</v>
      </c>
      <c r="AJ508" s="501">
        <v>0</v>
      </c>
    </row>
    <row r="509" spans="1:36" x14ac:dyDescent="0.2">
      <c r="A509" s="352" t="s">
        <v>110</v>
      </c>
      <c r="B509" s="500">
        <v>6</v>
      </c>
      <c r="C509" s="148">
        <v>0</v>
      </c>
      <c r="D509" s="148">
        <v>5</v>
      </c>
      <c r="E509" s="148">
        <v>0</v>
      </c>
      <c r="F509" s="148">
        <v>1</v>
      </c>
      <c r="G509" s="148">
        <v>0</v>
      </c>
      <c r="H509" s="148">
        <v>0</v>
      </c>
      <c r="I509" s="148">
        <v>0</v>
      </c>
      <c r="J509" s="148">
        <v>0</v>
      </c>
      <c r="K509" s="148">
        <v>0</v>
      </c>
      <c r="L509" s="148">
        <v>0</v>
      </c>
      <c r="M509" s="512"/>
      <c r="N509" s="528" t="s">
        <v>110</v>
      </c>
      <c r="O509" s="733">
        <v>0</v>
      </c>
      <c r="P509" s="734">
        <v>0</v>
      </c>
      <c r="Q509" s="734">
        <v>1</v>
      </c>
      <c r="R509" s="734">
        <v>0</v>
      </c>
      <c r="S509" s="734">
        <v>3</v>
      </c>
      <c r="T509" s="734">
        <v>2</v>
      </c>
      <c r="U509" s="734">
        <v>0</v>
      </c>
      <c r="V509" s="734">
        <v>0</v>
      </c>
      <c r="W509" s="734">
        <v>0</v>
      </c>
      <c r="X509" s="734">
        <v>0</v>
      </c>
      <c r="Y509" s="734">
        <v>0</v>
      </c>
      <c r="Z509" s="734">
        <v>0</v>
      </c>
      <c r="AA509" s="734">
        <v>0</v>
      </c>
      <c r="AB509" s="734">
        <v>0</v>
      </c>
      <c r="AC509" s="149">
        <v>27.7</v>
      </c>
      <c r="AD509" s="149" t="s">
        <v>24</v>
      </c>
      <c r="AE509" s="148">
        <v>2</v>
      </c>
      <c r="AF509" s="149">
        <v>33.333333333333329</v>
      </c>
      <c r="AG509" s="148">
        <v>0</v>
      </c>
      <c r="AH509" s="149">
        <v>0</v>
      </c>
      <c r="AI509" s="148">
        <v>0</v>
      </c>
      <c r="AJ509" s="501">
        <v>0</v>
      </c>
    </row>
    <row r="510" spans="1:36" x14ac:dyDescent="0.2">
      <c r="A510" s="352" t="s">
        <v>111</v>
      </c>
      <c r="B510" s="500">
        <v>3</v>
      </c>
      <c r="C510" s="148">
        <v>0</v>
      </c>
      <c r="D510" s="148">
        <v>3</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3</v>
      </c>
      <c r="T510" s="734">
        <v>0</v>
      </c>
      <c r="U510" s="734">
        <v>0</v>
      </c>
      <c r="V510" s="734">
        <v>0</v>
      </c>
      <c r="W510" s="734">
        <v>0</v>
      </c>
      <c r="X510" s="734">
        <v>0</v>
      </c>
      <c r="Y510" s="734">
        <v>0</v>
      </c>
      <c r="Z510" s="734">
        <v>0</v>
      </c>
      <c r="AA510" s="734">
        <v>0</v>
      </c>
      <c r="AB510" s="734">
        <v>0</v>
      </c>
      <c r="AC510" s="149">
        <v>29.7</v>
      </c>
      <c r="AD510" s="149" t="s">
        <v>24</v>
      </c>
      <c r="AE510" s="148">
        <v>0</v>
      </c>
      <c r="AF510" s="149">
        <v>0</v>
      </c>
      <c r="AG510" s="148">
        <v>0</v>
      </c>
      <c r="AH510" s="149">
        <v>0</v>
      </c>
      <c r="AI510" s="148">
        <v>0</v>
      </c>
      <c r="AJ510" s="501">
        <v>0</v>
      </c>
    </row>
    <row r="511" spans="1:36" x14ac:dyDescent="0.2">
      <c r="A511" s="352" t="s">
        <v>67</v>
      </c>
      <c r="B511" s="500">
        <v>5</v>
      </c>
      <c r="C511" s="148">
        <v>0</v>
      </c>
      <c r="D511" s="148">
        <v>5</v>
      </c>
      <c r="E511" s="148">
        <v>0</v>
      </c>
      <c r="F511" s="148">
        <v>0</v>
      </c>
      <c r="G511" s="148">
        <v>0</v>
      </c>
      <c r="H511" s="148">
        <v>0</v>
      </c>
      <c r="I511" s="148">
        <v>0</v>
      </c>
      <c r="J511" s="148">
        <v>0</v>
      </c>
      <c r="K511" s="148">
        <v>0</v>
      </c>
      <c r="L511" s="148">
        <v>0</v>
      </c>
      <c r="M511" s="512"/>
      <c r="N511" s="528" t="s">
        <v>67</v>
      </c>
      <c r="O511" s="733">
        <v>0</v>
      </c>
      <c r="P511" s="734">
        <v>0</v>
      </c>
      <c r="Q511" s="734">
        <v>0</v>
      </c>
      <c r="R511" s="734">
        <v>1</v>
      </c>
      <c r="S511" s="734">
        <v>4</v>
      </c>
      <c r="T511" s="734">
        <v>0</v>
      </c>
      <c r="U511" s="734">
        <v>0</v>
      </c>
      <c r="V511" s="734">
        <v>0</v>
      </c>
      <c r="W511" s="734">
        <v>0</v>
      </c>
      <c r="X511" s="734">
        <v>0</v>
      </c>
      <c r="Y511" s="734">
        <v>0</v>
      </c>
      <c r="Z511" s="734">
        <v>0</v>
      </c>
      <c r="AA511" s="734">
        <v>0</v>
      </c>
      <c r="AB511" s="734">
        <v>0</v>
      </c>
      <c r="AC511" s="149">
        <v>26.4</v>
      </c>
      <c r="AD511" s="149" t="s">
        <v>24</v>
      </c>
      <c r="AE511" s="148">
        <v>0</v>
      </c>
      <c r="AF511" s="149">
        <v>0</v>
      </c>
      <c r="AG511" s="148">
        <v>0</v>
      </c>
      <c r="AH511" s="149">
        <v>0</v>
      </c>
      <c r="AI511" s="148">
        <v>0</v>
      </c>
      <c r="AJ511" s="501">
        <v>0</v>
      </c>
    </row>
    <row r="512" spans="1:36" x14ac:dyDescent="0.2">
      <c r="A512" s="352" t="s">
        <v>112</v>
      </c>
      <c r="B512" s="500">
        <v>2</v>
      </c>
      <c r="C512" s="148">
        <v>0</v>
      </c>
      <c r="D512" s="148">
        <v>2</v>
      </c>
      <c r="E512" s="148">
        <v>0</v>
      </c>
      <c r="F512" s="148">
        <v>0</v>
      </c>
      <c r="G512" s="148">
        <v>0</v>
      </c>
      <c r="H512" s="148">
        <v>0</v>
      </c>
      <c r="I512" s="148">
        <v>0</v>
      </c>
      <c r="J512" s="148">
        <v>0</v>
      </c>
      <c r="K512" s="148">
        <v>0</v>
      </c>
      <c r="L512" s="148">
        <v>0</v>
      </c>
      <c r="M512" s="512"/>
      <c r="N512" s="528" t="s">
        <v>112</v>
      </c>
      <c r="O512" s="733">
        <v>0</v>
      </c>
      <c r="P512" s="734">
        <v>0</v>
      </c>
      <c r="Q512" s="734">
        <v>1</v>
      </c>
      <c r="R512" s="734">
        <v>0</v>
      </c>
      <c r="S512" s="734">
        <v>1</v>
      </c>
      <c r="T512" s="734">
        <v>0</v>
      </c>
      <c r="U512" s="734">
        <v>0</v>
      </c>
      <c r="V512" s="734">
        <v>0</v>
      </c>
      <c r="W512" s="734">
        <v>0</v>
      </c>
      <c r="X512" s="734">
        <v>0</v>
      </c>
      <c r="Y512" s="734">
        <v>0</v>
      </c>
      <c r="Z512" s="734">
        <v>0</v>
      </c>
      <c r="AA512" s="734">
        <v>0</v>
      </c>
      <c r="AB512" s="734">
        <v>0</v>
      </c>
      <c r="AC512" s="149">
        <v>21.9</v>
      </c>
      <c r="AD512" s="149" t="s">
        <v>24</v>
      </c>
      <c r="AE512" s="148">
        <v>0</v>
      </c>
      <c r="AF512" s="149">
        <v>0</v>
      </c>
      <c r="AG512" s="148">
        <v>0</v>
      </c>
      <c r="AH512" s="149">
        <v>0</v>
      </c>
      <c r="AI512" s="148">
        <v>0</v>
      </c>
      <c r="AJ512" s="501">
        <v>0</v>
      </c>
    </row>
    <row r="513" spans="1:36" x14ac:dyDescent="0.2">
      <c r="A513" s="352" t="s">
        <v>113</v>
      </c>
      <c r="B513" s="500">
        <v>6</v>
      </c>
      <c r="C513" s="148">
        <v>0</v>
      </c>
      <c r="D513" s="148">
        <v>5</v>
      </c>
      <c r="E513" s="148">
        <v>0</v>
      </c>
      <c r="F513" s="148">
        <v>1</v>
      </c>
      <c r="G513" s="148">
        <v>0</v>
      </c>
      <c r="H513" s="148">
        <v>0</v>
      </c>
      <c r="I513" s="148">
        <v>0</v>
      </c>
      <c r="J513" s="148">
        <v>0</v>
      </c>
      <c r="K513" s="148">
        <v>0</v>
      </c>
      <c r="L513" s="148">
        <v>0</v>
      </c>
      <c r="M513" s="512"/>
      <c r="N513" s="528" t="s">
        <v>113</v>
      </c>
      <c r="O513" s="733">
        <v>1</v>
      </c>
      <c r="P513" s="734">
        <v>1</v>
      </c>
      <c r="Q513" s="734">
        <v>0</v>
      </c>
      <c r="R513" s="734">
        <v>0</v>
      </c>
      <c r="S513" s="734">
        <v>3</v>
      </c>
      <c r="T513" s="734">
        <v>1</v>
      </c>
      <c r="U513" s="734">
        <v>0</v>
      </c>
      <c r="V513" s="734">
        <v>0</v>
      </c>
      <c r="W513" s="734">
        <v>0</v>
      </c>
      <c r="X513" s="734">
        <v>0</v>
      </c>
      <c r="Y513" s="734">
        <v>0</v>
      </c>
      <c r="Z513" s="734">
        <v>0</v>
      </c>
      <c r="AA513" s="734">
        <v>0</v>
      </c>
      <c r="AB513" s="734">
        <v>0</v>
      </c>
      <c r="AC513" s="149">
        <v>22.9</v>
      </c>
      <c r="AD513" s="149" t="s">
        <v>24</v>
      </c>
      <c r="AE513" s="148">
        <v>1</v>
      </c>
      <c r="AF513" s="149">
        <v>16.666666666666664</v>
      </c>
      <c r="AG513" s="148">
        <v>0</v>
      </c>
      <c r="AH513" s="149">
        <v>0</v>
      </c>
      <c r="AI513" s="148">
        <v>0</v>
      </c>
      <c r="AJ513" s="501">
        <v>0</v>
      </c>
    </row>
    <row r="514" spans="1:36" x14ac:dyDescent="0.2">
      <c r="A514" s="352" t="s">
        <v>114</v>
      </c>
      <c r="B514" s="500">
        <v>4</v>
      </c>
      <c r="C514" s="148">
        <v>0</v>
      </c>
      <c r="D514" s="148">
        <v>4</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4</v>
      </c>
      <c r="T514" s="734">
        <v>0</v>
      </c>
      <c r="U514" s="734">
        <v>0</v>
      </c>
      <c r="V514" s="734">
        <v>0</v>
      </c>
      <c r="W514" s="734">
        <v>0</v>
      </c>
      <c r="X514" s="734">
        <v>0</v>
      </c>
      <c r="Y514" s="734">
        <v>0</v>
      </c>
      <c r="Z514" s="734">
        <v>0</v>
      </c>
      <c r="AA514" s="734">
        <v>0</v>
      </c>
      <c r="AB514" s="734">
        <v>0</v>
      </c>
      <c r="AC514" s="149">
        <v>27.3</v>
      </c>
      <c r="AD514" s="149" t="s">
        <v>24</v>
      </c>
      <c r="AE514" s="148">
        <v>0</v>
      </c>
      <c r="AF514" s="149">
        <v>0</v>
      </c>
      <c r="AG514" s="148">
        <v>0</v>
      </c>
      <c r="AH514" s="149">
        <v>0</v>
      </c>
      <c r="AI514" s="148">
        <v>0</v>
      </c>
      <c r="AJ514" s="501">
        <v>0</v>
      </c>
    </row>
    <row r="515" spans="1:36" x14ac:dyDescent="0.2">
      <c r="A515" s="352" t="s">
        <v>69</v>
      </c>
      <c r="B515" s="504">
        <v>2</v>
      </c>
      <c r="C515" s="150">
        <v>0</v>
      </c>
      <c r="D515" s="150">
        <v>2</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2</v>
      </c>
      <c r="T515" s="734">
        <v>0</v>
      </c>
      <c r="U515" s="734">
        <v>0</v>
      </c>
      <c r="V515" s="734">
        <v>0</v>
      </c>
      <c r="W515" s="734">
        <v>0</v>
      </c>
      <c r="X515" s="734">
        <v>0</v>
      </c>
      <c r="Y515" s="734">
        <v>0</v>
      </c>
      <c r="Z515" s="734">
        <v>0</v>
      </c>
      <c r="AA515" s="734">
        <v>0</v>
      </c>
      <c r="AB515" s="734">
        <v>0</v>
      </c>
      <c r="AC515" s="151">
        <v>27</v>
      </c>
      <c r="AD515" s="151" t="s">
        <v>24</v>
      </c>
      <c r="AE515" s="150">
        <v>0</v>
      </c>
      <c r="AF515" s="151">
        <v>0</v>
      </c>
      <c r="AG515" s="150">
        <v>0</v>
      </c>
      <c r="AH515" s="151">
        <v>0</v>
      </c>
      <c r="AI515" s="150">
        <v>0</v>
      </c>
      <c r="AJ515" s="505">
        <v>0</v>
      </c>
    </row>
    <row r="516" spans="1:36" x14ac:dyDescent="0.2">
      <c r="A516" s="352" t="s">
        <v>115</v>
      </c>
      <c r="B516" s="500">
        <v>4</v>
      </c>
      <c r="C516" s="148">
        <v>0</v>
      </c>
      <c r="D516" s="148">
        <v>4</v>
      </c>
      <c r="E516" s="148">
        <v>0</v>
      </c>
      <c r="F516" s="148">
        <v>0</v>
      </c>
      <c r="G516" s="148">
        <v>0</v>
      </c>
      <c r="H516" s="148">
        <v>0</v>
      </c>
      <c r="I516" s="148">
        <v>0</v>
      </c>
      <c r="J516" s="148">
        <v>0</v>
      </c>
      <c r="K516" s="148">
        <v>0</v>
      </c>
      <c r="L516" s="148">
        <v>0</v>
      </c>
      <c r="M516" s="512"/>
      <c r="N516" s="528" t="s">
        <v>115</v>
      </c>
      <c r="O516" s="733">
        <v>0</v>
      </c>
      <c r="P516" s="734">
        <v>0</v>
      </c>
      <c r="Q516" s="734">
        <v>0</v>
      </c>
      <c r="R516" s="734">
        <v>2</v>
      </c>
      <c r="S516" s="734">
        <v>1</v>
      </c>
      <c r="T516" s="734">
        <v>1</v>
      </c>
      <c r="U516" s="734">
        <v>0</v>
      </c>
      <c r="V516" s="734">
        <v>0</v>
      </c>
      <c r="W516" s="734">
        <v>0</v>
      </c>
      <c r="X516" s="734">
        <v>0</v>
      </c>
      <c r="Y516" s="734">
        <v>0</v>
      </c>
      <c r="Z516" s="734">
        <v>0</v>
      </c>
      <c r="AA516" s="734">
        <v>0</v>
      </c>
      <c r="AB516" s="734">
        <v>0</v>
      </c>
      <c r="AC516" s="149">
        <v>27.2</v>
      </c>
      <c r="AD516" s="149" t="s">
        <v>24</v>
      </c>
      <c r="AE516" s="148">
        <v>1</v>
      </c>
      <c r="AF516" s="149">
        <v>25</v>
      </c>
      <c r="AG516" s="148">
        <v>0</v>
      </c>
      <c r="AH516" s="149">
        <v>0</v>
      </c>
      <c r="AI516" s="148">
        <v>0</v>
      </c>
      <c r="AJ516" s="501">
        <v>0</v>
      </c>
    </row>
    <row r="517" spans="1:36" x14ac:dyDescent="0.2">
      <c r="A517" s="352" t="s">
        <v>116</v>
      </c>
      <c r="B517" s="500">
        <v>3</v>
      </c>
      <c r="C517" s="148">
        <v>0</v>
      </c>
      <c r="D517" s="148">
        <v>3</v>
      </c>
      <c r="E517" s="148">
        <v>0</v>
      </c>
      <c r="F517" s="148">
        <v>0</v>
      </c>
      <c r="G517" s="148">
        <v>0</v>
      </c>
      <c r="H517" s="148">
        <v>0</v>
      </c>
      <c r="I517" s="148">
        <v>0</v>
      </c>
      <c r="J517" s="148">
        <v>0</v>
      </c>
      <c r="K517" s="148">
        <v>0</v>
      </c>
      <c r="L517" s="148">
        <v>0</v>
      </c>
      <c r="M517" s="512"/>
      <c r="N517" s="528" t="s">
        <v>116</v>
      </c>
      <c r="O517" s="733">
        <v>0</v>
      </c>
      <c r="P517" s="734">
        <v>0</v>
      </c>
      <c r="Q517" s="734">
        <v>1</v>
      </c>
      <c r="R517" s="734">
        <v>1</v>
      </c>
      <c r="S517" s="734">
        <v>1</v>
      </c>
      <c r="T517" s="734">
        <v>0</v>
      </c>
      <c r="U517" s="734">
        <v>0</v>
      </c>
      <c r="V517" s="734">
        <v>0</v>
      </c>
      <c r="W517" s="734">
        <v>0</v>
      </c>
      <c r="X517" s="734">
        <v>0</v>
      </c>
      <c r="Y517" s="734">
        <v>0</v>
      </c>
      <c r="Z517" s="734">
        <v>0</v>
      </c>
      <c r="AA517" s="734">
        <v>0</v>
      </c>
      <c r="AB517" s="734">
        <v>0</v>
      </c>
      <c r="AC517" s="149">
        <v>23.5</v>
      </c>
      <c r="AD517" s="149" t="s">
        <v>24</v>
      </c>
      <c r="AE517" s="148">
        <v>0</v>
      </c>
      <c r="AF517" s="149">
        <v>0</v>
      </c>
      <c r="AG517" s="148">
        <v>0</v>
      </c>
      <c r="AH517" s="149">
        <v>0</v>
      </c>
      <c r="AI517" s="148">
        <v>0</v>
      </c>
      <c r="AJ517" s="501">
        <v>0</v>
      </c>
    </row>
    <row r="518" spans="1:36" ht="13.5" thickBot="1" x14ac:dyDescent="0.25">
      <c r="A518" s="352" t="s">
        <v>117</v>
      </c>
      <c r="B518" s="502">
        <v>2</v>
      </c>
      <c r="C518" s="152">
        <v>0</v>
      </c>
      <c r="D518" s="152">
        <v>2</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2</v>
      </c>
      <c r="T518" s="736">
        <v>0</v>
      </c>
      <c r="U518" s="736">
        <v>0</v>
      </c>
      <c r="V518" s="736">
        <v>0</v>
      </c>
      <c r="W518" s="736">
        <v>0</v>
      </c>
      <c r="X518" s="736">
        <v>0</v>
      </c>
      <c r="Y518" s="736">
        <v>0</v>
      </c>
      <c r="Z518" s="736">
        <v>0</v>
      </c>
      <c r="AA518" s="736">
        <v>0</v>
      </c>
      <c r="AB518" s="736">
        <v>0</v>
      </c>
      <c r="AC518" s="737">
        <v>27.9</v>
      </c>
      <c r="AD518" s="153" t="s">
        <v>24</v>
      </c>
      <c r="AE518" s="152">
        <v>0</v>
      </c>
      <c r="AF518" s="153">
        <v>0</v>
      </c>
      <c r="AG518" s="152">
        <v>0</v>
      </c>
      <c r="AH518" s="153">
        <v>0</v>
      </c>
      <c r="AI518" s="152">
        <v>0</v>
      </c>
      <c r="AJ518" s="503">
        <v>0</v>
      </c>
    </row>
    <row r="519" spans="1:36" x14ac:dyDescent="0.2">
      <c r="A519" s="352" t="s">
        <v>71</v>
      </c>
      <c r="B519" s="500">
        <v>2</v>
      </c>
      <c r="C519" s="148">
        <v>0</v>
      </c>
      <c r="D519" s="148">
        <v>2</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2</v>
      </c>
      <c r="T519" s="739">
        <v>0</v>
      </c>
      <c r="U519" s="739">
        <v>0</v>
      </c>
      <c r="V519" s="739">
        <v>0</v>
      </c>
      <c r="W519" s="739">
        <v>0</v>
      </c>
      <c r="X519" s="739">
        <v>0</v>
      </c>
      <c r="Y519" s="739">
        <v>0</v>
      </c>
      <c r="Z519" s="739">
        <v>0</v>
      </c>
      <c r="AA519" s="739">
        <v>0</v>
      </c>
      <c r="AB519" s="739">
        <v>0</v>
      </c>
      <c r="AC519" s="151">
        <v>28.4</v>
      </c>
      <c r="AD519" s="149" t="s">
        <v>24</v>
      </c>
      <c r="AE519" s="148">
        <v>0</v>
      </c>
      <c r="AF519" s="149">
        <v>0</v>
      </c>
      <c r="AG519" s="148">
        <v>0</v>
      </c>
      <c r="AH519" s="149">
        <v>0</v>
      </c>
      <c r="AI519" s="148">
        <v>0</v>
      </c>
      <c r="AJ519" s="501">
        <v>0</v>
      </c>
    </row>
    <row r="520" spans="1:36" x14ac:dyDescent="0.2">
      <c r="A520" s="352" t="s">
        <v>118</v>
      </c>
      <c r="B520" s="500">
        <v>4</v>
      </c>
      <c r="C520" s="148">
        <v>0</v>
      </c>
      <c r="D520" s="148">
        <v>4</v>
      </c>
      <c r="E520" s="148">
        <v>0</v>
      </c>
      <c r="F520" s="148">
        <v>0</v>
      </c>
      <c r="G520" s="148">
        <v>0</v>
      </c>
      <c r="H520" s="148">
        <v>0</v>
      </c>
      <c r="I520" s="148">
        <v>0</v>
      </c>
      <c r="J520" s="148">
        <v>0</v>
      </c>
      <c r="K520" s="148">
        <v>0</v>
      </c>
      <c r="L520" s="148">
        <v>0</v>
      </c>
      <c r="M520" s="512"/>
      <c r="N520" s="528" t="s">
        <v>118</v>
      </c>
      <c r="O520" s="733">
        <v>0</v>
      </c>
      <c r="P520" s="734">
        <v>0</v>
      </c>
      <c r="Q520" s="734">
        <v>1</v>
      </c>
      <c r="R520" s="734">
        <v>0</v>
      </c>
      <c r="S520" s="734">
        <v>1</v>
      </c>
      <c r="T520" s="734">
        <v>1</v>
      </c>
      <c r="U520" s="734">
        <v>1</v>
      </c>
      <c r="V520" s="734">
        <v>0</v>
      </c>
      <c r="W520" s="734">
        <v>0</v>
      </c>
      <c r="X520" s="734">
        <v>0</v>
      </c>
      <c r="Y520" s="734">
        <v>0</v>
      </c>
      <c r="Z520" s="734">
        <v>0</v>
      </c>
      <c r="AA520" s="734">
        <v>0</v>
      </c>
      <c r="AB520" s="734">
        <v>0</v>
      </c>
      <c r="AC520" s="149">
        <v>28.4</v>
      </c>
      <c r="AD520" s="149" t="s">
        <v>24</v>
      </c>
      <c r="AE520" s="148">
        <v>2</v>
      </c>
      <c r="AF520" s="149">
        <v>50</v>
      </c>
      <c r="AG520" s="148">
        <v>1</v>
      </c>
      <c r="AH520" s="149">
        <v>25</v>
      </c>
      <c r="AI520" s="148">
        <v>0</v>
      </c>
      <c r="AJ520" s="501">
        <v>0</v>
      </c>
    </row>
    <row r="521" spans="1:36" x14ac:dyDescent="0.2">
      <c r="A521" s="352" t="s">
        <v>119</v>
      </c>
      <c r="B521" s="500">
        <v>1</v>
      </c>
      <c r="C521" s="148">
        <v>0</v>
      </c>
      <c r="D521" s="148">
        <v>1</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0</v>
      </c>
      <c r="V521" s="734">
        <v>0</v>
      </c>
      <c r="W521" s="734">
        <v>0</v>
      </c>
      <c r="X521" s="734">
        <v>0</v>
      </c>
      <c r="Y521" s="734">
        <v>0</v>
      </c>
      <c r="Z521" s="734">
        <v>0</v>
      </c>
      <c r="AA521" s="734">
        <v>0</v>
      </c>
      <c r="AB521" s="734">
        <v>0</v>
      </c>
      <c r="AC521" s="149">
        <v>30.7</v>
      </c>
      <c r="AD521" s="149" t="s">
        <v>24</v>
      </c>
      <c r="AE521" s="148">
        <v>1</v>
      </c>
      <c r="AF521" s="149">
        <v>100</v>
      </c>
      <c r="AG521" s="148">
        <v>0</v>
      </c>
      <c r="AH521" s="149">
        <v>0</v>
      </c>
      <c r="AI521" s="148">
        <v>0</v>
      </c>
      <c r="AJ521" s="501">
        <v>0</v>
      </c>
    </row>
    <row r="522" spans="1:36" x14ac:dyDescent="0.2">
      <c r="A522" s="352" t="s">
        <v>120</v>
      </c>
      <c r="B522" s="500">
        <v>1</v>
      </c>
      <c r="C522" s="148">
        <v>0</v>
      </c>
      <c r="D522" s="148">
        <v>1</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1</v>
      </c>
      <c r="T522" s="734">
        <v>0</v>
      </c>
      <c r="U522" s="734">
        <v>0</v>
      </c>
      <c r="V522" s="734">
        <v>0</v>
      </c>
      <c r="W522" s="734">
        <v>0</v>
      </c>
      <c r="X522" s="734">
        <v>0</v>
      </c>
      <c r="Y522" s="734">
        <v>0</v>
      </c>
      <c r="Z522" s="734">
        <v>0</v>
      </c>
      <c r="AA522" s="734">
        <v>0</v>
      </c>
      <c r="AB522" s="734">
        <v>0</v>
      </c>
      <c r="AC522" s="149">
        <v>27.4</v>
      </c>
      <c r="AD522" s="149" t="s">
        <v>24</v>
      </c>
      <c r="AE522" s="148">
        <v>0</v>
      </c>
      <c r="AF522" s="149">
        <v>0</v>
      </c>
      <c r="AG522" s="148">
        <v>0</v>
      </c>
      <c r="AH522" s="149">
        <v>0</v>
      </c>
      <c r="AI522" s="148">
        <v>0</v>
      </c>
      <c r="AJ522" s="501">
        <v>0</v>
      </c>
    </row>
    <row r="523" spans="1:36" x14ac:dyDescent="0.2">
      <c r="A523" s="352" t="s">
        <v>72</v>
      </c>
      <c r="B523" s="500">
        <v>2</v>
      </c>
      <c r="C523" s="148">
        <v>0</v>
      </c>
      <c r="D523" s="148">
        <v>2</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1</v>
      </c>
      <c r="T523" s="734">
        <v>1</v>
      </c>
      <c r="U523" s="734">
        <v>0</v>
      </c>
      <c r="V523" s="734">
        <v>0</v>
      </c>
      <c r="W523" s="734">
        <v>0</v>
      </c>
      <c r="X523" s="734">
        <v>0</v>
      </c>
      <c r="Y523" s="734">
        <v>0</v>
      </c>
      <c r="Z523" s="734">
        <v>0</v>
      </c>
      <c r="AA523" s="734">
        <v>0</v>
      </c>
      <c r="AB523" s="734">
        <v>0</v>
      </c>
      <c r="AC523" s="149">
        <v>29.8</v>
      </c>
      <c r="AD523" s="149" t="s">
        <v>24</v>
      </c>
      <c r="AE523" s="148">
        <v>1</v>
      </c>
      <c r="AF523" s="149">
        <v>50</v>
      </c>
      <c r="AG523" s="148">
        <v>0</v>
      </c>
      <c r="AH523" s="149">
        <v>0</v>
      </c>
      <c r="AI523" s="148">
        <v>0</v>
      </c>
      <c r="AJ523" s="501">
        <v>0</v>
      </c>
    </row>
    <row r="524" spans="1:36" x14ac:dyDescent="0.2">
      <c r="A524" s="352" t="s">
        <v>121</v>
      </c>
      <c r="B524" s="500">
        <v>0</v>
      </c>
      <c r="C524" s="148">
        <v>0</v>
      </c>
      <c r="D524" s="148">
        <v>0</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0</v>
      </c>
      <c r="W524" s="734">
        <v>0</v>
      </c>
      <c r="X524" s="734">
        <v>0</v>
      </c>
      <c r="Y524" s="734">
        <v>0</v>
      </c>
      <c r="Z524" s="734">
        <v>0</v>
      </c>
      <c r="AA524" s="734">
        <v>0</v>
      </c>
      <c r="AB524" s="734">
        <v>0</v>
      </c>
      <c r="AC524" s="149" t="s">
        <v>24</v>
      </c>
      <c r="AD524" s="149" t="s">
        <v>24</v>
      </c>
      <c r="AE524" s="148">
        <v>0</v>
      </c>
      <c r="AF524" s="149">
        <v>0</v>
      </c>
      <c r="AG524" s="148">
        <v>0</v>
      </c>
      <c r="AH524" s="149">
        <v>0</v>
      </c>
      <c r="AI524" s="148">
        <v>0</v>
      </c>
      <c r="AJ524" s="501">
        <v>0</v>
      </c>
    </row>
    <row r="525" spans="1:36" x14ac:dyDescent="0.2">
      <c r="A525" s="352" t="s">
        <v>122</v>
      </c>
      <c r="B525" s="500">
        <v>2</v>
      </c>
      <c r="C525" s="148">
        <v>0</v>
      </c>
      <c r="D525" s="148">
        <v>2</v>
      </c>
      <c r="E525" s="148">
        <v>0</v>
      </c>
      <c r="F525" s="148">
        <v>0</v>
      </c>
      <c r="G525" s="148">
        <v>0</v>
      </c>
      <c r="H525" s="148">
        <v>0</v>
      </c>
      <c r="I525" s="148">
        <v>0</v>
      </c>
      <c r="J525" s="148">
        <v>0</v>
      </c>
      <c r="K525" s="148">
        <v>0</v>
      </c>
      <c r="L525" s="148">
        <v>0</v>
      </c>
      <c r="M525" s="512"/>
      <c r="N525" s="528" t="s">
        <v>122</v>
      </c>
      <c r="O525" s="733">
        <v>0</v>
      </c>
      <c r="P525" s="734">
        <v>0</v>
      </c>
      <c r="Q525" s="734">
        <v>0</v>
      </c>
      <c r="R525" s="734">
        <v>2</v>
      </c>
      <c r="S525" s="734">
        <v>0</v>
      </c>
      <c r="T525" s="734">
        <v>0</v>
      </c>
      <c r="U525" s="734">
        <v>0</v>
      </c>
      <c r="V525" s="734">
        <v>0</v>
      </c>
      <c r="W525" s="734">
        <v>0</v>
      </c>
      <c r="X525" s="734">
        <v>0</v>
      </c>
      <c r="Y525" s="734">
        <v>0</v>
      </c>
      <c r="Z525" s="734">
        <v>0</v>
      </c>
      <c r="AA525" s="734">
        <v>0</v>
      </c>
      <c r="AB525" s="734">
        <v>0</v>
      </c>
      <c r="AC525" s="149">
        <v>21.7</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1</v>
      </c>
      <c r="T526" s="734">
        <v>0</v>
      </c>
      <c r="U526" s="734">
        <v>0</v>
      </c>
      <c r="V526" s="734">
        <v>0</v>
      </c>
      <c r="W526" s="734">
        <v>0</v>
      </c>
      <c r="X526" s="734">
        <v>0</v>
      </c>
      <c r="Y526" s="734">
        <v>0</v>
      </c>
      <c r="Z526" s="734">
        <v>0</v>
      </c>
      <c r="AA526" s="734">
        <v>0</v>
      </c>
      <c r="AB526" s="734">
        <v>0</v>
      </c>
      <c r="AC526" s="149">
        <v>26</v>
      </c>
      <c r="AD526" s="149" t="s">
        <v>24</v>
      </c>
      <c r="AE526" s="148">
        <v>0</v>
      </c>
      <c r="AF526" s="149">
        <v>0</v>
      </c>
      <c r="AG526" s="148">
        <v>0</v>
      </c>
      <c r="AH526" s="149">
        <v>0</v>
      </c>
      <c r="AI526" s="148">
        <v>0</v>
      </c>
      <c r="AJ526" s="501">
        <v>0</v>
      </c>
    </row>
    <row r="527" spans="1:36" x14ac:dyDescent="0.2">
      <c r="A527" s="352" t="s">
        <v>74</v>
      </c>
      <c r="B527" s="500">
        <v>0</v>
      </c>
      <c r="C527" s="148">
        <v>0</v>
      </c>
      <c r="D527" s="148">
        <v>0</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0</v>
      </c>
      <c r="W527" s="734">
        <v>0</v>
      </c>
      <c r="X527" s="734">
        <v>0</v>
      </c>
      <c r="Y527" s="734">
        <v>0</v>
      </c>
      <c r="Z527" s="734">
        <v>0</v>
      </c>
      <c r="AA527" s="734">
        <v>0</v>
      </c>
      <c r="AB527" s="734">
        <v>0</v>
      </c>
      <c r="AC527" s="149" t="s">
        <v>24</v>
      </c>
      <c r="AD527" s="149" t="s">
        <v>24</v>
      </c>
      <c r="AE527" s="148">
        <v>0</v>
      </c>
      <c r="AF527" s="149">
        <v>0</v>
      </c>
      <c r="AG527" s="148">
        <v>0</v>
      </c>
      <c r="AH527" s="149">
        <v>0</v>
      </c>
      <c r="AI527" s="148">
        <v>0</v>
      </c>
      <c r="AJ527" s="501">
        <v>0</v>
      </c>
    </row>
    <row r="528" spans="1:36" x14ac:dyDescent="0.2">
      <c r="A528" s="352" t="s">
        <v>124</v>
      </c>
      <c r="B528" s="500">
        <v>0</v>
      </c>
      <c r="C528" s="148">
        <v>0</v>
      </c>
      <c r="D528" s="148">
        <v>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352" t="s">
        <v>125</v>
      </c>
      <c r="B529" s="500">
        <v>0</v>
      </c>
      <c r="C529" s="148">
        <v>0</v>
      </c>
      <c r="D529" s="148">
        <v>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0</v>
      </c>
      <c r="C531" s="148">
        <v>0</v>
      </c>
      <c r="D531" s="148">
        <v>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352" t="s">
        <v>127</v>
      </c>
      <c r="B532" s="500">
        <v>2</v>
      </c>
      <c r="C532" s="148">
        <v>0</v>
      </c>
      <c r="D532" s="148">
        <v>2</v>
      </c>
      <c r="E532" s="148">
        <v>0</v>
      </c>
      <c r="F532" s="148">
        <v>0</v>
      </c>
      <c r="G532" s="148">
        <v>0</v>
      </c>
      <c r="H532" s="148">
        <v>0</v>
      </c>
      <c r="I532" s="148">
        <v>0</v>
      </c>
      <c r="J532" s="148">
        <v>0</v>
      </c>
      <c r="K532" s="148">
        <v>0</v>
      </c>
      <c r="L532" s="148">
        <v>0</v>
      </c>
      <c r="M532" s="512"/>
      <c r="N532" s="528" t="s">
        <v>127</v>
      </c>
      <c r="O532" s="733">
        <v>0</v>
      </c>
      <c r="P532" s="734">
        <v>0</v>
      </c>
      <c r="Q532" s="734">
        <v>0</v>
      </c>
      <c r="R532" s="734">
        <v>1</v>
      </c>
      <c r="S532" s="734">
        <v>1</v>
      </c>
      <c r="T532" s="734">
        <v>0</v>
      </c>
      <c r="U532" s="734">
        <v>0</v>
      </c>
      <c r="V532" s="734">
        <v>0</v>
      </c>
      <c r="W532" s="734">
        <v>0</v>
      </c>
      <c r="X532" s="734">
        <v>0</v>
      </c>
      <c r="Y532" s="734">
        <v>0</v>
      </c>
      <c r="Z532" s="734">
        <v>0</v>
      </c>
      <c r="AA532" s="734">
        <v>0</v>
      </c>
      <c r="AB532" s="734">
        <v>0</v>
      </c>
      <c r="AC532" s="149">
        <v>25</v>
      </c>
      <c r="AD532" s="149" t="s">
        <v>24</v>
      </c>
      <c r="AE532" s="148">
        <v>0</v>
      </c>
      <c r="AF532" s="149">
        <v>0</v>
      </c>
      <c r="AG532" s="148">
        <v>0</v>
      </c>
      <c r="AH532" s="149">
        <v>0</v>
      </c>
      <c r="AI532" s="148">
        <v>0</v>
      </c>
      <c r="AJ532" s="501">
        <v>0</v>
      </c>
    </row>
    <row r="533" spans="1:36" x14ac:dyDescent="0.2">
      <c r="A533" s="352" t="s">
        <v>128</v>
      </c>
      <c r="B533" s="500">
        <v>1</v>
      </c>
      <c r="C533" s="148">
        <v>0</v>
      </c>
      <c r="D533" s="148">
        <v>1</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1</v>
      </c>
      <c r="T533" s="734">
        <v>0</v>
      </c>
      <c r="U533" s="734">
        <v>0</v>
      </c>
      <c r="V533" s="734">
        <v>0</v>
      </c>
      <c r="W533" s="734">
        <v>0</v>
      </c>
      <c r="X533" s="734">
        <v>0</v>
      </c>
      <c r="Y533" s="734">
        <v>0</v>
      </c>
      <c r="Z533" s="734">
        <v>0</v>
      </c>
      <c r="AA533" s="734">
        <v>0</v>
      </c>
      <c r="AB533" s="734">
        <v>0</v>
      </c>
      <c r="AC533" s="149">
        <v>29.4</v>
      </c>
      <c r="AD533" s="149" t="s">
        <v>24</v>
      </c>
      <c r="AE533" s="148">
        <v>0</v>
      </c>
      <c r="AF533" s="149">
        <v>0</v>
      </c>
      <c r="AG533" s="148">
        <v>0</v>
      </c>
      <c r="AH533" s="149">
        <v>0</v>
      </c>
      <c r="AI533" s="148">
        <v>0</v>
      </c>
      <c r="AJ533" s="501">
        <v>0</v>
      </c>
    </row>
    <row r="534" spans="1:36" x14ac:dyDescent="0.2">
      <c r="A534" s="352" t="s">
        <v>129</v>
      </c>
      <c r="B534" s="500">
        <v>3</v>
      </c>
      <c r="C534" s="148">
        <v>0</v>
      </c>
      <c r="D534" s="148">
        <v>3</v>
      </c>
      <c r="E534" s="148">
        <v>0</v>
      </c>
      <c r="F534" s="148">
        <v>0</v>
      </c>
      <c r="G534" s="148">
        <v>0</v>
      </c>
      <c r="H534" s="148">
        <v>0</v>
      </c>
      <c r="I534" s="148">
        <v>0</v>
      </c>
      <c r="J534" s="148">
        <v>0</v>
      </c>
      <c r="K534" s="148">
        <v>0</v>
      </c>
      <c r="L534" s="148">
        <v>0</v>
      </c>
      <c r="M534" s="512"/>
      <c r="N534" s="528" t="s">
        <v>129</v>
      </c>
      <c r="O534" s="733">
        <v>0</v>
      </c>
      <c r="P534" s="734">
        <v>0</v>
      </c>
      <c r="Q534" s="734">
        <v>1</v>
      </c>
      <c r="R534" s="734">
        <v>0</v>
      </c>
      <c r="S534" s="734">
        <v>1</v>
      </c>
      <c r="T534" s="734">
        <v>0</v>
      </c>
      <c r="U534" s="734">
        <v>1</v>
      </c>
      <c r="V534" s="734">
        <v>0</v>
      </c>
      <c r="W534" s="734">
        <v>0</v>
      </c>
      <c r="X534" s="734">
        <v>0</v>
      </c>
      <c r="Y534" s="734">
        <v>0</v>
      </c>
      <c r="Z534" s="734">
        <v>0</v>
      </c>
      <c r="AA534" s="734">
        <v>0</v>
      </c>
      <c r="AB534" s="734">
        <v>0</v>
      </c>
      <c r="AC534" s="149">
        <v>27</v>
      </c>
      <c r="AD534" s="149" t="s">
        <v>24</v>
      </c>
      <c r="AE534" s="148">
        <v>1</v>
      </c>
      <c r="AF534" s="149">
        <v>33.333333333333329</v>
      </c>
      <c r="AG534" s="148">
        <v>1</v>
      </c>
      <c r="AH534" s="149">
        <v>33.333333333333329</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4</v>
      </c>
      <c r="C536" s="148">
        <v>0</v>
      </c>
      <c r="D536" s="148">
        <v>4</v>
      </c>
      <c r="E536" s="148">
        <v>0</v>
      </c>
      <c r="F536" s="148">
        <v>0</v>
      </c>
      <c r="G536" s="148">
        <v>0</v>
      </c>
      <c r="H536" s="148">
        <v>0</v>
      </c>
      <c r="I536" s="148">
        <v>0</v>
      </c>
      <c r="J536" s="148">
        <v>0</v>
      </c>
      <c r="K536" s="148">
        <v>0</v>
      </c>
      <c r="L536" s="148">
        <v>0</v>
      </c>
      <c r="M536" s="512"/>
      <c r="N536" s="528" t="s">
        <v>130</v>
      </c>
      <c r="O536" s="733">
        <v>0</v>
      </c>
      <c r="P536" s="734">
        <v>0</v>
      </c>
      <c r="Q536" s="734">
        <v>0</v>
      </c>
      <c r="R536" s="734">
        <v>2</v>
      </c>
      <c r="S536" s="734">
        <v>1</v>
      </c>
      <c r="T536" s="734">
        <v>1</v>
      </c>
      <c r="U536" s="734">
        <v>0</v>
      </c>
      <c r="V536" s="734">
        <v>0</v>
      </c>
      <c r="W536" s="734">
        <v>0</v>
      </c>
      <c r="X536" s="734">
        <v>0</v>
      </c>
      <c r="Y536" s="734">
        <v>0</v>
      </c>
      <c r="Z536" s="734">
        <v>0</v>
      </c>
      <c r="AA536" s="734">
        <v>0</v>
      </c>
      <c r="AB536" s="734">
        <v>0</v>
      </c>
      <c r="AC536" s="149">
        <v>25</v>
      </c>
      <c r="AD536" s="149" t="s">
        <v>24</v>
      </c>
      <c r="AE536" s="148">
        <v>1</v>
      </c>
      <c r="AF536" s="149">
        <v>25</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1</v>
      </c>
      <c r="S538" s="741">
        <v>0</v>
      </c>
      <c r="T538" s="741">
        <v>0</v>
      </c>
      <c r="U538" s="741">
        <v>0</v>
      </c>
      <c r="V538" s="741">
        <v>0</v>
      </c>
      <c r="W538" s="741">
        <v>0</v>
      </c>
      <c r="X538" s="741">
        <v>0</v>
      </c>
      <c r="Y538" s="741">
        <v>0</v>
      </c>
      <c r="Z538" s="741">
        <v>0</v>
      </c>
      <c r="AA538" s="741">
        <v>0</v>
      </c>
      <c r="AB538" s="741">
        <v>0</v>
      </c>
      <c r="AC538" s="508">
        <v>21.7</v>
      </c>
      <c r="AD538" s="508" t="s">
        <v>24</v>
      </c>
      <c r="AE538" s="507">
        <v>0</v>
      </c>
      <c r="AF538" s="508">
        <v>0</v>
      </c>
      <c r="AG538" s="507">
        <v>0</v>
      </c>
      <c r="AH538" s="508">
        <v>0</v>
      </c>
      <c r="AI538" s="507">
        <v>0</v>
      </c>
      <c r="AJ538" s="509">
        <v>0</v>
      </c>
    </row>
    <row r="539" spans="1:36" x14ac:dyDescent="0.2">
      <c r="A539" s="352" t="s">
        <v>389</v>
      </c>
      <c r="B539" s="458">
        <v>224</v>
      </c>
      <c r="C539" s="459">
        <v>7</v>
      </c>
      <c r="D539" s="459">
        <v>201</v>
      </c>
      <c r="E539" s="459">
        <v>1</v>
      </c>
      <c r="F539" s="459">
        <v>14</v>
      </c>
      <c r="G539" s="459">
        <v>0</v>
      </c>
      <c r="H539" s="459">
        <v>0</v>
      </c>
      <c r="I539" s="459">
        <v>0</v>
      </c>
      <c r="J539" s="459">
        <v>0</v>
      </c>
      <c r="K539" s="459">
        <v>0</v>
      </c>
      <c r="L539" s="459">
        <v>1</v>
      </c>
      <c r="M539" s="459"/>
      <c r="N539" s="447" t="s">
        <v>389</v>
      </c>
      <c r="O539" s="459">
        <v>2</v>
      </c>
      <c r="P539" s="459">
        <v>9</v>
      </c>
      <c r="Q539" s="459">
        <v>27</v>
      </c>
      <c r="R539" s="459">
        <v>63</v>
      </c>
      <c r="S539" s="459">
        <v>100</v>
      </c>
      <c r="T539" s="459">
        <v>20</v>
      </c>
      <c r="U539" s="459">
        <v>3</v>
      </c>
      <c r="V539" s="459">
        <v>0</v>
      </c>
      <c r="W539" s="459">
        <v>0</v>
      </c>
      <c r="X539" s="459">
        <v>0</v>
      </c>
      <c r="Y539" s="459">
        <v>0</v>
      </c>
      <c r="Z539" s="459">
        <v>0</v>
      </c>
      <c r="AA539" s="459">
        <v>0</v>
      </c>
      <c r="AB539" s="459">
        <v>0</v>
      </c>
      <c r="AC539" s="471">
        <v>24.7</v>
      </c>
      <c r="AD539" s="471">
        <v>29.2</v>
      </c>
      <c r="AE539" s="459">
        <v>23</v>
      </c>
      <c r="AF539" s="471">
        <v>10.267857142857142</v>
      </c>
      <c r="AG539" s="459">
        <v>3</v>
      </c>
      <c r="AH539" s="471">
        <v>1.3392857142857142</v>
      </c>
      <c r="AI539" s="459">
        <v>0</v>
      </c>
      <c r="AJ539" s="472">
        <v>0</v>
      </c>
    </row>
    <row r="540" spans="1:36" x14ac:dyDescent="0.2">
      <c r="A540" s="352" t="s">
        <v>390</v>
      </c>
      <c r="B540" s="461">
        <v>237</v>
      </c>
      <c r="C540" s="353">
        <v>7</v>
      </c>
      <c r="D540" s="353">
        <v>214</v>
      </c>
      <c r="E540" s="353">
        <v>1</v>
      </c>
      <c r="F540" s="353">
        <v>14</v>
      </c>
      <c r="G540" s="353">
        <v>0</v>
      </c>
      <c r="H540" s="353">
        <v>0</v>
      </c>
      <c r="I540" s="353">
        <v>0</v>
      </c>
      <c r="J540" s="353">
        <v>0</v>
      </c>
      <c r="K540" s="353">
        <v>0</v>
      </c>
      <c r="L540" s="353">
        <v>1</v>
      </c>
      <c r="M540" s="353"/>
      <c r="N540" s="448" t="s">
        <v>390</v>
      </c>
      <c r="O540" s="353">
        <v>2</v>
      </c>
      <c r="P540" s="353">
        <v>9</v>
      </c>
      <c r="Q540" s="353">
        <v>28</v>
      </c>
      <c r="R540" s="353">
        <v>65</v>
      </c>
      <c r="S540" s="353">
        <v>106</v>
      </c>
      <c r="T540" s="353">
        <v>23</v>
      </c>
      <c r="U540" s="353">
        <v>4</v>
      </c>
      <c r="V540" s="353">
        <v>0</v>
      </c>
      <c r="W540" s="353">
        <v>0</v>
      </c>
      <c r="X540" s="353">
        <v>0</v>
      </c>
      <c r="Y540" s="353">
        <v>0</v>
      </c>
      <c r="Z540" s="353">
        <v>0</v>
      </c>
      <c r="AA540" s="353">
        <v>0</v>
      </c>
      <c r="AB540" s="353">
        <v>0</v>
      </c>
      <c r="AC540" s="354">
        <v>24.8</v>
      </c>
      <c r="AD540" s="354">
        <v>29.3</v>
      </c>
      <c r="AE540" s="353">
        <v>27</v>
      </c>
      <c r="AF540" s="354">
        <v>11.39240506329114</v>
      </c>
      <c r="AG540" s="353">
        <v>4</v>
      </c>
      <c r="AH540" s="354">
        <v>1.6877637130801686</v>
      </c>
      <c r="AI540" s="353">
        <v>0</v>
      </c>
      <c r="AJ540" s="473">
        <v>0</v>
      </c>
    </row>
    <row r="541" spans="1:36" x14ac:dyDescent="0.2">
      <c r="A541" s="352" t="s">
        <v>391</v>
      </c>
      <c r="B541" s="461">
        <v>248</v>
      </c>
      <c r="C541" s="353">
        <v>7</v>
      </c>
      <c r="D541" s="353">
        <v>225</v>
      </c>
      <c r="E541" s="353">
        <v>1</v>
      </c>
      <c r="F541" s="353">
        <v>14</v>
      </c>
      <c r="G541" s="353">
        <v>0</v>
      </c>
      <c r="H541" s="353">
        <v>0</v>
      </c>
      <c r="I541" s="353">
        <v>0</v>
      </c>
      <c r="J541" s="353">
        <v>0</v>
      </c>
      <c r="K541" s="353">
        <v>0</v>
      </c>
      <c r="L541" s="353">
        <v>1</v>
      </c>
      <c r="M541" s="353"/>
      <c r="N541" s="448" t="s">
        <v>391</v>
      </c>
      <c r="O541" s="353">
        <v>2</v>
      </c>
      <c r="P541" s="353">
        <v>9</v>
      </c>
      <c r="Q541" s="353">
        <v>29</v>
      </c>
      <c r="R541" s="353">
        <v>69</v>
      </c>
      <c r="S541" s="353">
        <v>110</v>
      </c>
      <c r="T541" s="353">
        <v>24</v>
      </c>
      <c r="U541" s="353">
        <v>5</v>
      </c>
      <c r="V541" s="353">
        <v>0</v>
      </c>
      <c r="W541" s="353">
        <v>0</v>
      </c>
      <c r="X541" s="353">
        <v>0</v>
      </c>
      <c r="Y541" s="353">
        <v>0</v>
      </c>
      <c r="Z541" s="353">
        <v>0</v>
      </c>
      <c r="AA541" s="353">
        <v>0</v>
      </c>
      <c r="AB541" s="353">
        <v>0</v>
      </c>
      <c r="AC541" s="354">
        <v>24.9</v>
      </c>
      <c r="AD541" s="354">
        <v>29.4</v>
      </c>
      <c r="AE541" s="353">
        <v>29</v>
      </c>
      <c r="AF541" s="354">
        <v>11.693548387096774</v>
      </c>
      <c r="AG541" s="353">
        <v>5</v>
      </c>
      <c r="AH541" s="354">
        <v>2.0161290322580645</v>
      </c>
      <c r="AI541" s="353">
        <v>0</v>
      </c>
      <c r="AJ541" s="473">
        <v>0</v>
      </c>
    </row>
    <row r="542" spans="1:36" x14ac:dyDescent="0.2">
      <c r="A542" s="352" t="s">
        <v>392</v>
      </c>
      <c r="B542" s="463">
        <v>255</v>
      </c>
      <c r="C542" s="464">
        <v>7</v>
      </c>
      <c r="D542" s="464">
        <v>230</v>
      </c>
      <c r="E542" s="464">
        <v>1</v>
      </c>
      <c r="F542" s="464">
        <v>16</v>
      </c>
      <c r="G542" s="464">
        <v>0</v>
      </c>
      <c r="H542" s="464">
        <v>0</v>
      </c>
      <c r="I542" s="464">
        <v>0</v>
      </c>
      <c r="J542" s="464">
        <v>0</v>
      </c>
      <c r="K542" s="464">
        <v>0</v>
      </c>
      <c r="L542" s="464">
        <v>1</v>
      </c>
      <c r="M542" s="464"/>
      <c r="N542" s="449" t="s">
        <v>392</v>
      </c>
      <c r="O542" s="464">
        <v>2</v>
      </c>
      <c r="P542" s="464">
        <v>9</v>
      </c>
      <c r="Q542" s="464">
        <v>29</v>
      </c>
      <c r="R542" s="464">
        <v>69</v>
      </c>
      <c r="S542" s="464">
        <v>115</v>
      </c>
      <c r="T542" s="464">
        <v>26</v>
      </c>
      <c r="U542" s="464">
        <v>5</v>
      </c>
      <c r="V542" s="464">
        <v>0</v>
      </c>
      <c r="W542" s="464">
        <v>0</v>
      </c>
      <c r="X542" s="464">
        <v>0</v>
      </c>
      <c r="Y542" s="464">
        <v>0</v>
      </c>
      <c r="Z542" s="464">
        <v>0</v>
      </c>
      <c r="AA542" s="464">
        <v>0</v>
      </c>
      <c r="AB542" s="464">
        <v>0</v>
      </c>
      <c r="AC542" s="474">
        <v>25</v>
      </c>
      <c r="AD542" s="474">
        <v>29.5</v>
      </c>
      <c r="AE542" s="464">
        <v>31</v>
      </c>
      <c r="AF542" s="474">
        <v>12.156862745098039</v>
      </c>
      <c r="AG542" s="464">
        <v>5</v>
      </c>
      <c r="AH542" s="474">
        <v>1.9607843137254901</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45977</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1</v>
      </c>
      <c r="U552" s="734">
        <v>0</v>
      </c>
      <c r="V552" s="734">
        <v>0</v>
      </c>
      <c r="W552" s="734">
        <v>0</v>
      </c>
      <c r="X552" s="734">
        <v>0</v>
      </c>
      <c r="Y552" s="734">
        <v>0</v>
      </c>
      <c r="Z552" s="734">
        <v>0</v>
      </c>
      <c r="AA552" s="734">
        <v>0</v>
      </c>
      <c r="AB552" s="734">
        <v>0</v>
      </c>
      <c r="AC552" s="149">
        <v>30.2</v>
      </c>
      <c r="AD552" s="149" t="s">
        <v>24</v>
      </c>
      <c r="AE552" s="148">
        <v>1</v>
      </c>
      <c r="AF552" s="149">
        <v>100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1</v>
      </c>
      <c r="T553" s="734">
        <v>0</v>
      </c>
      <c r="U553" s="734">
        <v>0</v>
      </c>
      <c r="V553" s="734">
        <v>0</v>
      </c>
      <c r="W553" s="734">
        <v>0</v>
      </c>
      <c r="X553" s="734">
        <v>0</v>
      </c>
      <c r="Y553" s="734">
        <v>0</v>
      </c>
      <c r="Z553" s="734">
        <v>0</v>
      </c>
      <c r="AA553" s="734">
        <v>0</v>
      </c>
      <c r="AB553" s="734">
        <v>0</v>
      </c>
      <c r="AC553" s="149">
        <v>29</v>
      </c>
      <c r="AD553" s="149" t="s">
        <v>24</v>
      </c>
      <c r="AE553" s="148">
        <v>0</v>
      </c>
      <c r="AF553" s="149">
        <v>0</v>
      </c>
      <c r="AG553" s="148">
        <v>0</v>
      </c>
      <c r="AH553" s="149">
        <v>0</v>
      </c>
      <c r="AI553" s="148">
        <v>0</v>
      </c>
      <c r="AJ553" s="501">
        <v>0</v>
      </c>
    </row>
    <row r="554" spans="1:36" x14ac:dyDescent="0.2">
      <c r="A554" s="352" t="s">
        <v>39</v>
      </c>
      <c r="B554" s="500">
        <v>1</v>
      </c>
      <c r="C554" s="148">
        <v>0</v>
      </c>
      <c r="D554" s="148">
        <v>0</v>
      </c>
      <c r="E554" s="148">
        <v>0</v>
      </c>
      <c r="F554" s="148">
        <v>1</v>
      </c>
      <c r="G554" s="148">
        <v>0</v>
      </c>
      <c r="H554" s="148">
        <v>0</v>
      </c>
      <c r="I554" s="148">
        <v>0</v>
      </c>
      <c r="J554" s="148">
        <v>0</v>
      </c>
      <c r="K554" s="148">
        <v>0</v>
      </c>
      <c r="L554" s="148">
        <v>0</v>
      </c>
      <c r="M554" s="512"/>
      <c r="N554" s="528" t="s">
        <v>39</v>
      </c>
      <c r="O554" s="733">
        <v>0</v>
      </c>
      <c r="P554" s="734">
        <v>0</v>
      </c>
      <c r="Q554" s="734">
        <v>1</v>
      </c>
      <c r="R554" s="734">
        <v>0</v>
      </c>
      <c r="S554" s="734">
        <v>0</v>
      </c>
      <c r="T554" s="734">
        <v>0</v>
      </c>
      <c r="U554" s="734">
        <v>0</v>
      </c>
      <c r="V554" s="734">
        <v>0</v>
      </c>
      <c r="W554" s="734">
        <v>0</v>
      </c>
      <c r="X554" s="734">
        <v>0</v>
      </c>
      <c r="Y554" s="734">
        <v>0</v>
      </c>
      <c r="Z554" s="734">
        <v>0</v>
      </c>
      <c r="AA554" s="734">
        <v>0</v>
      </c>
      <c r="AB554" s="734">
        <v>0</v>
      </c>
      <c r="AC554" s="149">
        <v>17.5</v>
      </c>
      <c r="AD554" s="149" t="s">
        <v>24</v>
      </c>
      <c r="AE554" s="148">
        <v>0</v>
      </c>
      <c r="AF554" s="149">
        <v>0</v>
      </c>
      <c r="AG554" s="148">
        <v>0</v>
      </c>
      <c r="AH554" s="149">
        <v>0</v>
      </c>
      <c r="AI554" s="148">
        <v>0</v>
      </c>
      <c r="AJ554" s="501">
        <v>0</v>
      </c>
    </row>
    <row r="555" spans="1:36" x14ac:dyDescent="0.2">
      <c r="A555" s="352" t="s">
        <v>45</v>
      </c>
      <c r="B555" s="500">
        <v>2</v>
      </c>
      <c r="C555" s="148">
        <v>0</v>
      </c>
      <c r="D555" s="148">
        <v>2</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2</v>
      </c>
      <c r="U555" s="734">
        <v>0</v>
      </c>
      <c r="V555" s="734">
        <v>0</v>
      </c>
      <c r="W555" s="734">
        <v>0</v>
      </c>
      <c r="X555" s="734">
        <v>0</v>
      </c>
      <c r="Y555" s="734">
        <v>0</v>
      </c>
      <c r="Z555" s="734">
        <v>0</v>
      </c>
      <c r="AA555" s="734">
        <v>0</v>
      </c>
      <c r="AB555" s="734">
        <v>0</v>
      </c>
      <c r="AC555" s="149">
        <v>32.299999999999997</v>
      </c>
      <c r="AD555" s="149" t="s">
        <v>24</v>
      </c>
      <c r="AE555" s="148">
        <v>2</v>
      </c>
      <c r="AF555" s="149">
        <v>100</v>
      </c>
      <c r="AG555" s="148">
        <v>0</v>
      </c>
      <c r="AH555" s="149">
        <v>0</v>
      </c>
      <c r="AI555" s="148">
        <v>0</v>
      </c>
      <c r="AJ555" s="501">
        <v>0</v>
      </c>
    </row>
    <row r="556" spans="1:36" x14ac:dyDescent="0.2">
      <c r="A556" s="352" t="s">
        <v>47</v>
      </c>
      <c r="B556" s="500">
        <v>1</v>
      </c>
      <c r="C556" s="148">
        <v>0</v>
      </c>
      <c r="D556" s="148">
        <v>0</v>
      </c>
      <c r="E556" s="148">
        <v>0</v>
      </c>
      <c r="F556" s="148">
        <v>1</v>
      </c>
      <c r="G556" s="148">
        <v>0</v>
      </c>
      <c r="H556" s="148">
        <v>0</v>
      </c>
      <c r="I556" s="148">
        <v>0</v>
      </c>
      <c r="J556" s="148">
        <v>0</v>
      </c>
      <c r="K556" s="148">
        <v>0</v>
      </c>
      <c r="L556" s="148">
        <v>0</v>
      </c>
      <c r="M556" s="512"/>
      <c r="N556" s="528" t="s">
        <v>47</v>
      </c>
      <c r="O556" s="733">
        <v>0</v>
      </c>
      <c r="P556" s="734">
        <v>0</v>
      </c>
      <c r="Q556" s="734">
        <v>0</v>
      </c>
      <c r="R556" s="734">
        <v>0</v>
      </c>
      <c r="S556" s="734">
        <v>1</v>
      </c>
      <c r="T556" s="734">
        <v>0</v>
      </c>
      <c r="U556" s="734">
        <v>0</v>
      </c>
      <c r="V556" s="734">
        <v>0</v>
      </c>
      <c r="W556" s="734">
        <v>0</v>
      </c>
      <c r="X556" s="734">
        <v>0</v>
      </c>
      <c r="Y556" s="734">
        <v>0</v>
      </c>
      <c r="Z556" s="734">
        <v>0</v>
      </c>
      <c r="AA556" s="734">
        <v>0</v>
      </c>
      <c r="AB556" s="734">
        <v>0</v>
      </c>
      <c r="AC556" s="149">
        <v>28.5</v>
      </c>
      <c r="AD556" s="149" t="s">
        <v>24</v>
      </c>
      <c r="AE556" s="148">
        <v>0</v>
      </c>
      <c r="AF556" s="149">
        <v>0</v>
      </c>
      <c r="AG556" s="148">
        <v>0</v>
      </c>
      <c r="AH556" s="149">
        <v>0</v>
      </c>
      <c r="AI556" s="148">
        <v>0</v>
      </c>
      <c r="AJ556" s="501">
        <v>0</v>
      </c>
    </row>
    <row r="557" spans="1:36" x14ac:dyDescent="0.2">
      <c r="A557" s="352" t="s">
        <v>49</v>
      </c>
      <c r="B557" s="500">
        <v>2</v>
      </c>
      <c r="C557" s="148">
        <v>0</v>
      </c>
      <c r="D557" s="148">
        <v>2</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2</v>
      </c>
      <c r="T557" s="734">
        <v>0</v>
      </c>
      <c r="U557" s="734">
        <v>0</v>
      </c>
      <c r="V557" s="734">
        <v>0</v>
      </c>
      <c r="W557" s="734">
        <v>0</v>
      </c>
      <c r="X557" s="734">
        <v>0</v>
      </c>
      <c r="Y557" s="734">
        <v>0</v>
      </c>
      <c r="Z557" s="734">
        <v>0</v>
      </c>
      <c r="AA557" s="734">
        <v>0</v>
      </c>
      <c r="AB557" s="734">
        <v>0</v>
      </c>
      <c r="AC557" s="149">
        <v>26.6</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1</v>
      </c>
      <c r="C564" s="148">
        <v>0</v>
      </c>
      <c r="D564" s="148">
        <v>0</v>
      </c>
      <c r="E564" s="148">
        <v>0</v>
      </c>
      <c r="F564" s="148">
        <v>1</v>
      </c>
      <c r="G564" s="148">
        <v>0</v>
      </c>
      <c r="H564" s="148">
        <v>0</v>
      </c>
      <c r="I564" s="148">
        <v>0</v>
      </c>
      <c r="J564" s="148">
        <v>0</v>
      </c>
      <c r="K564" s="148">
        <v>0</v>
      </c>
      <c r="L564" s="148">
        <v>0</v>
      </c>
      <c r="M564" s="512"/>
      <c r="N564" s="528" t="s">
        <v>61</v>
      </c>
      <c r="O564" s="733">
        <v>0</v>
      </c>
      <c r="P564" s="734">
        <v>0</v>
      </c>
      <c r="Q564" s="734">
        <v>0</v>
      </c>
      <c r="R564" s="734">
        <v>0</v>
      </c>
      <c r="S564" s="734">
        <v>1</v>
      </c>
      <c r="T564" s="734">
        <v>0</v>
      </c>
      <c r="U564" s="734">
        <v>0</v>
      </c>
      <c r="V564" s="734">
        <v>0</v>
      </c>
      <c r="W564" s="734">
        <v>0</v>
      </c>
      <c r="X564" s="734">
        <v>0</v>
      </c>
      <c r="Y564" s="734">
        <v>0</v>
      </c>
      <c r="Z564" s="734">
        <v>0</v>
      </c>
      <c r="AA564" s="734">
        <v>0</v>
      </c>
      <c r="AB564" s="734">
        <v>0</v>
      </c>
      <c r="AC564" s="149">
        <v>27</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1</v>
      </c>
      <c r="T571" s="734">
        <v>0</v>
      </c>
      <c r="U571" s="734">
        <v>0</v>
      </c>
      <c r="V571" s="734">
        <v>0</v>
      </c>
      <c r="W571" s="734">
        <v>0</v>
      </c>
      <c r="X571" s="734">
        <v>0</v>
      </c>
      <c r="Y571" s="734">
        <v>0</v>
      </c>
      <c r="Z571" s="734">
        <v>0</v>
      </c>
      <c r="AA571" s="734">
        <v>0</v>
      </c>
      <c r="AB571" s="734">
        <v>0</v>
      </c>
      <c r="AC571" s="149">
        <v>25.8</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0</v>
      </c>
      <c r="C573" s="152">
        <v>0</v>
      </c>
      <c r="D573" s="152">
        <v>0</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352" t="s">
        <v>48</v>
      </c>
      <c r="B574" s="500">
        <v>0</v>
      </c>
      <c r="C574" s="148">
        <v>0</v>
      </c>
      <c r="D574" s="148">
        <v>0</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352" t="s">
        <v>79</v>
      </c>
      <c r="B575" s="500">
        <v>0</v>
      </c>
      <c r="C575" s="148">
        <v>0</v>
      </c>
      <c r="D575" s="148">
        <v>0</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352" t="s">
        <v>80</v>
      </c>
      <c r="B576" s="500">
        <v>0</v>
      </c>
      <c r="C576" s="148">
        <v>0</v>
      </c>
      <c r="D576" s="148">
        <v>0</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t="s">
        <v>24</v>
      </c>
      <c r="AD576" s="149" t="s">
        <v>24</v>
      </c>
      <c r="AE576" s="148">
        <v>0</v>
      </c>
      <c r="AF576" s="149">
        <v>0</v>
      </c>
      <c r="AG576" s="148">
        <v>0</v>
      </c>
      <c r="AH576" s="149">
        <v>0</v>
      </c>
      <c r="AI576" s="148">
        <v>0</v>
      </c>
      <c r="AJ576" s="501">
        <v>0</v>
      </c>
    </row>
    <row r="577" spans="1:36" ht="13.5" thickBot="1" x14ac:dyDescent="0.25">
      <c r="A577" s="352" t="s">
        <v>81</v>
      </c>
      <c r="B577" s="502">
        <v>1</v>
      </c>
      <c r="C577" s="152">
        <v>0</v>
      </c>
      <c r="D577" s="152">
        <v>1</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1</v>
      </c>
      <c r="T577" s="736">
        <v>0</v>
      </c>
      <c r="U577" s="736">
        <v>0</v>
      </c>
      <c r="V577" s="736">
        <v>0</v>
      </c>
      <c r="W577" s="736">
        <v>0</v>
      </c>
      <c r="X577" s="736">
        <v>0</v>
      </c>
      <c r="Y577" s="736">
        <v>0</v>
      </c>
      <c r="Z577" s="736">
        <v>0</v>
      </c>
      <c r="AA577" s="736">
        <v>0</v>
      </c>
      <c r="AB577" s="736">
        <v>0</v>
      </c>
      <c r="AC577" s="153">
        <v>26.5</v>
      </c>
      <c r="AD577" s="153" t="s">
        <v>24</v>
      </c>
      <c r="AE577" s="152">
        <v>0</v>
      </c>
      <c r="AF577" s="153">
        <v>0</v>
      </c>
      <c r="AG577" s="152">
        <v>0</v>
      </c>
      <c r="AH577" s="153">
        <v>0</v>
      </c>
      <c r="AI577" s="152">
        <v>0</v>
      </c>
      <c r="AJ577" s="503">
        <v>0</v>
      </c>
    </row>
    <row r="578" spans="1:36" x14ac:dyDescent="0.2">
      <c r="A578" s="352" t="s">
        <v>50</v>
      </c>
      <c r="B578" s="504">
        <v>1</v>
      </c>
      <c r="C578" s="150">
        <v>0</v>
      </c>
      <c r="D578" s="150">
        <v>1</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0</v>
      </c>
      <c r="V578" s="739">
        <v>0</v>
      </c>
      <c r="W578" s="739">
        <v>0</v>
      </c>
      <c r="X578" s="739">
        <v>0</v>
      </c>
      <c r="Y578" s="739">
        <v>0</v>
      </c>
      <c r="Z578" s="739">
        <v>0</v>
      </c>
      <c r="AA578" s="739">
        <v>0</v>
      </c>
      <c r="AB578" s="739">
        <v>0</v>
      </c>
      <c r="AC578" s="151">
        <v>34.1</v>
      </c>
      <c r="AD578" s="151" t="s">
        <v>24</v>
      </c>
      <c r="AE578" s="150">
        <v>1</v>
      </c>
      <c r="AF578" s="151">
        <v>100</v>
      </c>
      <c r="AG578" s="150">
        <v>0</v>
      </c>
      <c r="AH578" s="151">
        <v>0</v>
      </c>
      <c r="AI578" s="150">
        <v>0</v>
      </c>
      <c r="AJ578" s="505">
        <v>0</v>
      </c>
    </row>
    <row r="579" spans="1:36" x14ac:dyDescent="0.2">
      <c r="A579" s="352" t="s">
        <v>82</v>
      </c>
      <c r="B579" s="500">
        <v>0</v>
      </c>
      <c r="C579" s="148">
        <v>0</v>
      </c>
      <c r="D579" s="148">
        <v>0</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0</v>
      </c>
      <c r="V579" s="734">
        <v>0</v>
      </c>
      <c r="W579" s="734">
        <v>0</v>
      </c>
      <c r="X579" s="734">
        <v>0</v>
      </c>
      <c r="Y579" s="734">
        <v>0</v>
      </c>
      <c r="Z579" s="734">
        <v>0</v>
      </c>
      <c r="AA579" s="734">
        <v>0</v>
      </c>
      <c r="AB579" s="734">
        <v>0</v>
      </c>
      <c r="AC579" s="149" t="s">
        <v>24</v>
      </c>
      <c r="AD579" s="149" t="s">
        <v>24</v>
      </c>
      <c r="AE579" s="148">
        <v>0</v>
      </c>
      <c r="AF579" s="149">
        <v>0</v>
      </c>
      <c r="AG579" s="148">
        <v>0</v>
      </c>
      <c r="AH579" s="149">
        <v>0</v>
      </c>
      <c r="AI579" s="148">
        <v>0</v>
      </c>
      <c r="AJ579" s="501">
        <v>0</v>
      </c>
    </row>
    <row r="580" spans="1:36" x14ac:dyDescent="0.2">
      <c r="A580" s="352" t="s">
        <v>83</v>
      </c>
      <c r="B580" s="500">
        <v>1</v>
      </c>
      <c r="C580" s="148">
        <v>0</v>
      </c>
      <c r="D580" s="148">
        <v>1</v>
      </c>
      <c r="E580" s="148">
        <v>0</v>
      </c>
      <c r="F580" s="148">
        <v>0</v>
      </c>
      <c r="G580" s="148">
        <v>0</v>
      </c>
      <c r="H580" s="148">
        <v>0</v>
      </c>
      <c r="I580" s="148">
        <v>0</v>
      </c>
      <c r="J580" s="148">
        <v>0</v>
      </c>
      <c r="K580" s="148">
        <v>0</v>
      </c>
      <c r="L580" s="148">
        <v>0</v>
      </c>
      <c r="M580" s="512"/>
      <c r="N580" s="528" t="s">
        <v>83</v>
      </c>
      <c r="O580" s="733">
        <v>0</v>
      </c>
      <c r="P580" s="734">
        <v>0</v>
      </c>
      <c r="Q580" s="734">
        <v>0</v>
      </c>
      <c r="R580" s="734">
        <v>1</v>
      </c>
      <c r="S580" s="734">
        <v>0</v>
      </c>
      <c r="T580" s="734">
        <v>0</v>
      </c>
      <c r="U580" s="734">
        <v>0</v>
      </c>
      <c r="V580" s="734">
        <v>0</v>
      </c>
      <c r="W580" s="734">
        <v>0</v>
      </c>
      <c r="X580" s="734">
        <v>0</v>
      </c>
      <c r="Y580" s="734">
        <v>0</v>
      </c>
      <c r="Z580" s="734">
        <v>0</v>
      </c>
      <c r="AA580" s="734">
        <v>0</v>
      </c>
      <c r="AB580" s="734">
        <v>0</v>
      </c>
      <c r="AC580" s="149">
        <v>22</v>
      </c>
      <c r="AD580" s="149" t="s">
        <v>24</v>
      </c>
      <c r="AE580" s="148">
        <v>0</v>
      </c>
      <c r="AF580" s="149">
        <v>0</v>
      </c>
      <c r="AG580" s="148">
        <v>0</v>
      </c>
      <c r="AH580" s="149">
        <v>0</v>
      </c>
      <c r="AI580" s="148">
        <v>0</v>
      </c>
      <c r="AJ580" s="501">
        <v>0</v>
      </c>
    </row>
    <row r="581" spans="1:36" x14ac:dyDescent="0.2">
      <c r="A581" s="352" t="s">
        <v>84</v>
      </c>
      <c r="B581" s="500">
        <v>1</v>
      </c>
      <c r="C581" s="148">
        <v>0</v>
      </c>
      <c r="D581" s="148">
        <v>1</v>
      </c>
      <c r="E581" s="148">
        <v>0</v>
      </c>
      <c r="F581" s="148">
        <v>0</v>
      </c>
      <c r="G581" s="148">
        <v>0</v>
      </c>
      <c r="H581" s="148">
        <v>0</v>
      </c>
      <c r="I581" s="148">
        <v>0</v>
      </c>
      <c r="J581" s="148">
        <v>0</v>
      </c>
      <c r="K581" s="148">
        <v>0</v>
      </c>
      <c r="L581" s="148">
        <v>0</v>
      </c>
      <c r="M581" s="512"/>
      <c r="N581" s="528" t="s">
        <v>84</v>
      </c>
      <c r="O581" s="733">
        <v>0</v>
      </c>
      <c r="P581" s="734">
        <v>0</v>
      </c>
      <c r="Q581" s="734">
        <v>1</v>
      </c>
      <c r="R581" s="734">
        <v>0</v>
      </c>
      <c r="S581" s="734">
        <v>0</v>
      </c>
      <c r="T581" s="734">
        <v>0</v>
      </c>
      <c r="U581" s="734">
        <v>0</v>
      </c>
      <c r="V581" s="734">
        <v>0</v>
      </c>
      <c r="W581" s="734">
        <v>0</v>
      </c>
      <c r="X581" s="734">
        <v>0</v>
      </c>
      <c r="Y581" s="734">
        <v>0</v>
      </c>
      <c r="Z581" s="734">
        <v>0</v>
      </c>
      <c r="AA581" s="734">
        <v>0</v>
      </c>
      <c r="AB581" s="734">
        <v>0</v>
      </c>
      <c r="AC581" s="149">
        <v>18.8</v>
      </c>
      <c r="AD581" s="149" t="s">
        <v>24</v>
      </c>
      <c r="AE581" s="148">
        <v>0</v>
      </c>
      <c r="AF581" s="149">
        <v>0</v>
      </c>
      <c r="AG581" s="148">
        <v>0</v>
      </c>
      <c r="AH581" s="149">
        <v>0</v>
      </c>
      <c r="AI581" s="148">
        <v>0</v>
      </c>
      <c r="AJ581" s="501">
        <v>0</v>
      </c>
    </row>
    <row r="582" spans="1:36" x14ac:dyDescent="0.2">
      <c r="A582" s="352" t="s">
        <v>51</v>
      </c>
      <c r="B582" s="500">
        <v>0</v>
      </c>
      <c r="C582" s="148">
        <v>0</v>
      </c>
      <c r="D582" s="148">
        <v>0</v>
      </c>
      <c r="E582" s="148">
        <v>0</v>
      </c>
      <c r="F582" s="148">
        <v>0</v>
      </c>
      <c r="G582" s="148">
        <v>0</v>
      </c>
      <c r="H582" s="148">
        <v>0</v>
      </c>
      <c r="I582" s="148">
        <v>0</v>
      </c>
      <c r="J582" s="148">
        <v>0</v>
      </c>
      <c r="K582" s="148">
        <v>0</v>
      </c>
      <c r="L582" s="148">
        <v>0</v>
      </c>
      <c r="M582" s="512"/>
      <c r="N582" s="528" t="s">
        <v>51</v>
      </c>
      <c r="O582" s="733">
        <v>0</v>
      </c>
      <c r="P582" s="734">
        <v>0</v>
      </c>
      <c r="Q582" s="734">
        <v>0</v>
      </c>
      <c r="R582" s="734">
        <v>0</v>
      </c>
      <c r="S582" s="734">
        <v>0</v>
      </c>
      <c r="T582" s="734">
        <v>0</v>
      </c>
      <c r="U582" s="734">
        <v>0</v>
      </c>
      <c r="V582" s="734">
        <v>0</v>
      </c>
      <c r="W582" s="734">
        <v>0</v>
      </c>
      <c r="X582" s="734">
        <v>0</v>
      </c>
      <c r="Y582" s="734">
        <v>0</v>
      </c>
      <c r="Z582" s="734">
        <v>0</v>
      </c>
      <c r="AA582" s="734">
        <v>0</v>
      </c>
      <c r="AB582" s="734">
        <v>0</v>
      </c>
      <c r="AC582" s="149" t="s">
        <v>24</v>
      </c>
      <c r="AD582" s="149" t="s">
        <v>24</v>
      </c>
      <c r="AE582" s="148">
        <v>0</v>
      </c>
      <c r="AF582" s="149">
        <v>0</v>
      </c>
      <c r="AG582" s="148">
        <v>0</v>
      </c>
      <c r="AH582" s="149">
        <v>0</v>
      </c>
      <c r="AI582" s="148">
        <v>0</v>
      </c>
      <c r="AJ582" s="501">
        <v>0</v>
      </c>
    </row>
    <row r="583" spans="1:36" x14ac:dyDescent="0.2">
      <c r="A583" s="352" t="s">
        <v>85</v>
      </c>
      <c r="B583" s="500">
        <v>1</v>
      </c>
      <c r="C583" s="148">
        <v>0</v>
      </c>
      <c r="D583" s="148">
        <v>1</v>
      </c>
      <c r="E583" s="148">
        <v>0</v>
      </c>
      <c r="F583" s="148">
        <v>0</v>
      </c>
      <c r="G583" s="148">
        <v>0</v>
      </c>
      <c r="H583" s="148">
        <v>0</v>
      </c>
      <c r="I583" s="148">
        <v>0</v>
      </c>
      <c r="J583" s="148">
        <v>0</v>
      </c>
      <c r="K583" s="148">
        <v>0</v>
      </c>
      <c r="L583" s="148">
        <v>0</v>
      </c>
      <c r="M583" s="512"/>
      <c r="N583" s="528" t="s">
        <v>85</v>
      </c>
      <c r="O583" s="733">
        <v>0</v>
      </c>
      <c r="P583" s="734">
        <v>0</v>
      </c>
      <c r="Q583" s="734">
        <v>0</v>
      </c>
      <c r="R583" s="734">
        <v>1</v>
      </c>
      <c r="S583" s="734">
        <v>0</v>
      </c>
      <c r="T583" s="734">
        <v>0</v>
      </c>
      <c r="U583" s="734">
        <v>0</v>
      </c>
      <c r="V583" s="734">
        <v>0</v>
      </c>
      <c r="W583" s="734">
        <v>0</v>
      </c>
      <c r="X583" s="734">
        <v>0</v>
      </c>
      <c r="Y583" s="734">
        <v>0</v>
      </c>
      <c r="Z583" s="734">
        <v>0</v>
      </c>
      <c r="AA583" s="734">
        <v>0</v>
      </c>
      <c r="AB583" s="734">
        <v>0</v>
      </c>
      <c r="AC583" s="149">
        <v>23.7</v>
      </c>
      <c r="AD583" s="149" t="s">
        <v>24</v>
      </c>
      <c r="AE583" s="148">
        <v>0</v>
      </c>
      <c r="AF583" s="149">
        <v>0</v>
      </c>
      <c r="AG583" s="148">
        <v>0</v>
      </c>
      <c r="AH583" s="149">
        <v>0</v>
      </c>
      <c r="AI583" s="148">
        <v>0</v>
      </c>
      <c r="AJ583" s="501">
        <v>0</v>
      </c>
    </row>
    <row r="584" spans="1:36" x14ac:dyDescent="0.2">
      <c r="A584" s="352" t="s">
        <v>86</v>
      </c>
      <c r="B584" s="500">
        <v>1</v>
      </c>
      <c r="C584" s="148">
        <v>0</v>
      </c>
      <c r="D584" s="148">
        <v>1</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1</v>
      </c>
      <c r="T584" s="734">
        <v>0</v>
      </c>
      <c r="U584" s="734">
        <v>0</v>
      </c>
      <c r="V584" s="734">
        <v>0</v>
      </c>
      <c r="W584" s="734">
        <v>0</v>
      </c>
      <c r="X584" s="734">
        <v>0</v>
      </c>
      <c r="Y584" s="734">
        <v>0</v>
      </c>
      <c r="Z584" s="734">
        <v>0</v>
      </c>
      <c r="AA584" s="734">
        <v>0</v>
      </c>
      <c r="AB584" s="734">
        <v>0</v>
      </c>
      <c r="AC584" s="149">
        <v>26.4</v>
      </c>
      <c r="AD584" s="149" t="s">
        <v>24</v>
      </c>
      <c r="AE584" s="148">
        <v>0</v>
      </c>
      <c r="AF584" s="149">
        <v>0</v>
      </c>
      <c r="AG584" s="148">
        <v>0</v>
      </c>
      <c r="AH584" s="149">
        <v>0</v>
      </c>
      <c r="AI584" s="148">
        <v>0</v>
      </c>
      <c r="AJ584" s="501">
        <v>0</v>
      </c>
    </row>
    <row r="585" spans="1:36" x14ac:dyDescent="0.2">
      <c r="A585" s="352" t="s">
        <v>87</v>
      </c>
      <c r="B585" s="500">
        <v>4</v>
      </c>
      <c r="C585" s="148">
        <v>0</v>
      </c>
      <c r="D585" s="148">
        <v>4</v>
      </c>
      <c r="E585" s="148">
        <v>0</v>
      </c>
      <c r="F585" s="148">
        <v>0</v>
      </c>
      <c r="G585" s="148">
        <v>0</v>
      </c>
      <c r="H585" s="148">
        <v>0</v>
      </c>
      <c r="I585" s="148">
        <v>0</v>
      </c>
      <c r="J585" s="148">
        <v>0</v>
      </c>
      <c r="K585" s="148">
        <v>0</v>
      </c>
      <c r="L585" s="148">
        <v>0</v>
      </c>
      <c r="M585" s="512"/>
      <c r="N585" s="528" t="s">
        <v>87</v>
      </c>
      <c r="O585" s="733">
        <v>0</v>
      </c>
      <c r="P585" s="734">
        <v>0</v>
      </c>
      <c r="Q585" s="734">
        <v>1</v>
      </c>
      <c r="R585" s="734">
        <v>3</v>
      </c>
      <c r="S585" s="734">
        <v>0</v>
      </c>
      <c r="T585" s="734">
        <v>0</v>
      </c>
      <c r="U585" s="734">
        <v>0</v>
      </c>
      <c r="V585" s="734">
        <v>0</v>
      </c>
      <c r="W585" s="734">
        <v>0</v>
      </c>
      <c r="X585" s="734">
        <v>0</v>
      </c>
      <c r="Y585" s="734">
        <v>0</v>
      </c>
      <c r="Z585" s="734">
        <v>0</v>
      </c>
      <c r="AA585" s="734">
        <v>0</v>
      </c>
      <c r="AB585" s="734">
        <v>0</v>
      </c>
      <c r="AC585" s="149">
        <v>21.5</v>
      </c>
      <c r="AD585" s="149" t="s">
        <v>24</v>
      </c>
      <c r="AE585" s="148">
        <v>0</v>
      </c>
      <c r="AF585" s="149">
        <v>0</v>
      </c>
      <c r="AG585" s="148">
        <v>0</v>
      </c>
      <c r="AH585" s="149">
        <v>0</v>
      </c>
      <c r="AI585" s="148">
        <v>0</v>
      </c>
      <c r="AJ585" s="501">
        <v>0</v>
      </c>
    </row>
    <row r="586" spans="1:36" x14ac:dyDescent="0.2">
      <c r="A586" s="352" t="s">
        <v>53</v>
      </c>
      <c r="B586" s="504">
        <v>7</v>
      </c>
      <c r="C586" s="150">
        <v>1</v>
      </c>
      <c r="D586" s="150">
        <v>6</v>
      </c>
      <c r="E586" s="150">
        <v>0</v>
      </c>
      <c r="F586" s="150">
        <v>0</v>
      </c>
      <c r="G586" s="150">
        <v>0</v>
      </c>
      <c r="H586" s="150">
        <v>0</v>
      </c>
      <c r="I586" s="150">
        <v>0</v>
      </c>
      <c r="J586" s="150">
        <v>0</v>
      </c>
      <c r="K586" s="150">
        <v>0</v>
      </c>
      <c r="L586" s="150">
        <v>0</v>
      </c>
      <c r="M586" s="514"/>
      <c r="N586" s="528" t="s">
        <v>53</v>
      </c>
      <c r="O586" s="733">
        <v>1</v>
      </c>
      <c r="P586" s="734">
        <v>1</v>
      </c>
      <c r="Q586" s="734">
        <v>2</v>
      </c>
      <c r="R586" s="734">
        <v>1</v>
      </c>
      <c r="S586" s="734">
        <v>2</v>
      </c>
      <c r="T586" s="734">
        <v>0</v>
      </c>
      <c r="U586" s="734">
        <v>0</v>
      </c>
      <c r="V586" s="734">
        <v>0</v>
      </c>
      <c r="W586" s="734">
        <v>0</v>
      </c>
      <c r="X586" s="734">
        <v>0</v>
      </c>
      <c r="Y586" s="734">
        <v>0</v>
      </c>
      <c r="Z586" s="734">
        <v>0</v>
      </c>
      <c r="AA586" s="734">
        <v>0</v>
      </c>
      <c r="AB586" s="734">
        <v>0</v>
      </c>
      <c r="AC586" s="151">
        <v>19.600000000000001</v>
      </c>
      <c r="AD586" s="151" t="s">
        <v>24</v>
      </c>
      <c r="AE586" s="150">
        <v>0</v>
      </c>
      <c r="AF586" s="151">
        <v>0</v>
      </c>
      <c r="AG586" s="150">
        <v>0</v>
      </c>
      <c r="AH586" s="151">
        <v>0</v>
      </c>
      <c r="AI586" s="150">
        <v>0</v>
      </c>
      <c r="AJ586" s="505">
        <v>0</v>
      </c>
    </row>
    <row r="587" spans="1:36" x14ac:dyDescent="0.2">
      <c r="A587" s="352" t="s">
        <v>88</v>
      </c>
      <c r="B587" s="500">
        <v>5</v>
      </c>
      <c r="C587" s="148">
        <v>0</v>
      </c>
      <c r="D587" s="148">
        <v>5</v>
      </c>
      <c r="E587" s="148">
        <v>0</v>
      </c>
      <c r="F587" s="148">
        <v>0</v>
      </c>
      <c r="G587" s="148">
        <v>0</v>
      </c>
      <c r="H587" s="148">
        <v>0</v>
      </c>
      <c r="I587" s="148">
        <v>0</v>
      </c>
      <c r="J587" s="148">
        <v>0</v>
      </c>
      <c r="K587" s="148">
        <v>0</v>
      </c>
      <c r="L587" s="148">
        <v>0</v>
      </c>
      <c r="M587" s="512"/>
      <c r="N587" s="528" t="s">
        <v>88</v>
      </c>
      <c r="O587" s="733">
        <v>0</v>
      </c>
      <c r="P587" s="734">
        <v>0</v>
      </c>
      <c r="Q587" s="734">
        <v>1</v>
      </c>
      <c r="R587" s="734">
        <v>2</v>
      </c>
      <c r="S587" s="734">
        <v>1</v>
      </c>
      <c r="T587" s="734">
        <v>1</v>
      </c>
      <c r="U587" s="734">
        <v>0</v>
      </c>
      <c r="V587" s="734">
        <v>0</v>
      </c>
      <c r="W587" s="734">
        <v>0</v>
      </c>
      <c r="X587" s="734">
        <v>0</v>
      </c>
      <c r="Y587" s="734">
        <v>0</v>
      </c>
      <c r="Z587" s="734">
        <v>0</v>
      </c>
      <c r="AA587" s="734">
        <v>0</v>
      </c>
      <c r="AB587" s="734">
        <v>0</v>
      </c>
      <c r="AC587" s="149">
        <v>23.6</v>
      </c>
      <c r="AD587" s="149" t="s">
        <v>24</v>
      </c>
      <c r="AE587" s="148">
        <v>1</v>
      </c>
      <c r="AF587" s="149">
        <v>20</v>
      </c>
      <c r="AG587" s="148">
        <v>0</v>
      </c>
      <c r="AH587" s="149">
        <v>0</v>
      </c>
      <c r="AI587" s="148">
        <v>0</v>
      </c>
      <c r="AJ587" s="501">
        <v>0</v>
      </c>
    </row>
    <row r="588" spans="1:36" x14ac:dyDescent="0.2">
      <c r="A588" s="352" t="s">
        <v>89</v>
      </c>
      <c r="B588" s="500">
        <v>1</v>
      </c>
      <c r="C588" s="148">
        <v>0</v>
      </c>
      <c r="D588" s="148">
        <v>1</v>
      </c>
      <c r="E588" s="148">
        <v>0</v>
      </c>
      <c r="F588" s="148">
        <v>0</v>
      </c>
      <c r="G588" s="148">
        <v>0</v>
      </c>
      <c r="H588" s="148">
        <v>0</v>
      </c>
      <c r="I588" s="148">
        <v>0</v>
      </c>
      <c r="J588" s="148">
        <v>0</v>
      </c>
      <c r="K588" s="148">
        <v>0</v>
      </c>
      <c r="L588" s="148">
        <v>0</v>
      </c>
      <c r="M588" s="512"/>
      <c r="N588" s="528" t="s">
        <v>89</v>
      </c>
      <c r="O588" s="733">
        <v>0</v>
      </c>
      <c r="P588" s="734">
        <v>0</v>
      </c>
      <c r="Q588" s="734">
        <v>0</v>
      </c>
      <c r="R588" s="734">
        <v>0</v>
      </c>
      <c r="S588" s="734">
        <v>1</v>
      </c>
      <c r="T588" s="734">
        <v>0</v>
      </c>
      <c r="U588" s="734">
        <v>0</v>
      </c>
      <c r="V588" s="734">
        <v>0</v>
      </c>
      <c r="W588" s="734">
        <v>0</v>
      </c>
      <c r="X588" s="734">
        <v>0</v>
      </c>
      <c r="Y588" s="734">
        <v>0</v>
      </c>
      <c r="Z588" s="734">
        <v>0</v>
      </c>
      <c r="AA588" s="734">
        <v>0</v>
      </c>
      <c r="AB588" s="734">
        <v>0</v>
      </c>
      <c r="AC588" s="149">
        <v>26.1</v>
      </c>
      <c r="AD588" s="149" t="s">
        <v>24</v>
      </c>
      <c r="AE588" s="148">
        <v>0</v>
      </c>
      <c r="AF588" s="149">
        <v>0</v>
      </c>
      <c r="AG588" s="148">
        <v>0</v>
      </c>
      <c r="AH588" s="149">
        <v>0</v>
      </c>
      <c r="AI588" s="148">
        <v>0</v>
      </c>
      <c r="AJ588" s="501">
        <v>0</v>
      </c>
    </row>
    <row r="589" spans="1:36" x14ac:dyDescent="0.2">
      <c r="A589" s="352" t="s">
        <v>90</v>
      </c>
      <c r="B589" s="500">
        <v>4</v>
      </c>
      <c r="C589" s="148">
        <v>0</v>
      </c>
      <c r="D589" s="148">
        <v>4</v>
      </c>
      <c r="E589" s="148">
        <v>0</v>
      </c>
      <c r="F589" s="148">
        <v>0</v>
      </c>
      <c r="G589" s="148">
        <v>0</v>
      </c>
      <c r="H589" s="148">
        <v>0</v>
      </c>
      <c r="I589" s="148">
        <v>0</v>
      </c>
      <c r="J589" s="148">
        <v>0</v>
      </c>
      <c r="K589" s="148">
        <v>0</v>
      </c>
      <c r="L589" s="148">
        <v>0</v>
      </c>
      <c r="M589" s="512"/>
      <c r="N589" s="528" t="s">
        <v>90</v>
      </c>
      <c r="O589" s="733">
        <v>0</v>
      </c>
      <c r="P589" s="734">
        <v>0</v>
      </c>
      <c r="Q589" s="734">
        <v>0</v>
      </c>
      <c r="R589" s="734">
        <v>2</v>
      </c>
      <c r="S589" s="734">
        <v>1</v>
      </c>
      <c r="T589" s="734">
        <v>1</v>
      </c>
      <c r="U589" s="734">
        <v>0</v>
      </c>
      <c r="V589" s="734">
        <v>0</v>
      </c>
      <c r="W589" s="734">
        <v>0</v>
      </c>
      <c r="X589" s="734">
        <v>0</v>
      </c>
      <c r="Y589" s="734">
        <v>0</v>
      </c>
      <c r="Z589" s="734">
        <v>0</v>
      </c>
      <c r="AA589" s="734">
        <v>0</v>
      </c>
      <c r="AB589" s="734">
        <v>0</v>
      </c>
      <c r="AC589" s="149">
        <v>26.2</v>
      </c>
      <c r="AD589" s="149" t="s">
        <v>24</v>
      </c>
      <c r="AE589" s="148">
        <v>1</v>
      </c>
      <c r="AF589" s="149">
        <v>25</v>
      </c>
      <c r="AG589" s="148">
        <v>0</v>
      </c>
      <c r="AH589" s="149">
        <v>0</v>
      </c>
      <c r="AI589" s="148">
        <v>0</v>
      </c>
      <c r="AJ589" s="501">
        <v>0</v>
      </c>
    </row>
    <row r="590" spans="1:36" x14ac:dyDescent="0.2">
      <c r="A590" s="352" t="s">
        <v>55</v>
      </c>
      <c r="B590" s="500">
        <v>3</v>
      </c>
      <c r="C590" s="148">
        <v>0</v>
      </c>
      <c r="D590" s="148">
        <v>3</v>
      </c>
      <c r="E590" s="148">
        <v>0</v>
      </c>
      <c r="F590" s="148">
        <v>0</v>
      </c>
      <c r="G590" s="148">
        <v>0</v>
      </c>
      <c r="H590" s="148">
        <v>0</v>
      </c>
      <c r="I590" s="148">
        <v>0</v>
      </c>
      <c r="J590" s="148">
        <v>0</v>
      </c>
      <c r="K590" s="148">
        <v>0</v>
      </c>
      <c r="L590" s="148">
        <v>0</v>
      </c>
      <c r="M590" s="512"/>
      <c r="N590" s="528" t="s">
        <v>55</v>
      </c>
      <c r="O590" s="733">
        <v>1</v>
      </c>
      <c r="P590" s="734">
        <v>0</v>
      </c>
      <c r="Q590" s="734">
        <v>0</v>
      </c>
      <c r="R590" s="734">
        <v>0</v>
      </c>
      <c r="S590" s="734">
        <v>1</v>
      </c>
      <c r="T590" s="734">
        <v>1</v>
      </c>
      <c r="U590" s="734">
        <v>0</v>
      </c>
      <c r="V590" s="734">
        <v>0</v>
      </c>
      <c r="W590" s="734">
        <v>0</v>
      </c>
      <c r="X590" s="734">
        <v>0</v>
      </c>
      <c r="Y590" s="734">
        <v>0</v>
      </c>
      <c r="Z590" s="734">
        <v>0</v>
      </c>
      <c r="AA590" s="734">
        <v>0</v>
      </c>
      <c r="AB590" s="734">
        <v>0</v>
      </c>
      <c r="AC590" s="149">
        <v>22.3</v>
      </c>
      <c r="AD590" s="149" t="s">
        <v>24</v>
      </c>
      <c r="AE590" s="148">
        <v>1</v>
      </c>
      <c r="AF590" s="149">
        <v>33.333333333333329</v>
      </c>
      <c r="AG590" s="148">
        <v>0</v>
      </c>
      <c r="AH590" s="149">
        <v>0</v>
      </c>
      <c r="AI590" s="148">
        <v>0</v>
      </c>
      <c r="AJ590" s="501">
        <v>0</v>
      </c>
    </row>
    <row r="591" spans="1:36" x14ac:dyDescent="0.2">
      <c r="A591" s="352" t="s">
        <v>91</v>
      </c>
      <c r="B591" s="500">
        <v>6</v>
      </c>
      <c r="C591" s="148">
        <v>1</v>
      </c>
      <c r="D591" s="148">
        <v>4</v>
      </c>
      <c r="E591" s="148">
        <v>0</v>
      </c>
      <c r="F591" s="148">
        <v>1</v>
      </c>
      <c r="G591" s="148">
        <v>0</v>
      </c>
      <c r="H591" s="148">
        <v>0</v>
      </c>
      <c r="I591" s="148">
        <v>0</v>
      </c>
      <c r="J591" s="148">
        <v>0</v>
      </c>
      <c r="K591" s="148">
        <v>0</v>
      </c>
      <c r="L591" s="148">
        <v>0</v>
      </c>
      <c r="M591" s="512"/>
      <c r="N591" s="528" t="s">
        <v>91</v>
      </c>
      <c r="O591" s="733">
        <v>0</v>
      </c>
      <c r="P591" s="734">
        <v>2</v>
      </c>
      <c r="Q591" s="734">
        <v>1</v>
      </c>
      <c r="R591" s="734">
        <v>1</v>
      </c>
      <c r="S591" s="734">
        <v>1</v>
      </c>
      <c r="T591" s="734">
        <v>1</v>
      </c>
      <c r="U591" s="734">
        <v>0</v>
      </c>
      <c r="V591" s="734">
        <v>0</v>
      </c>
      <c r="W591" s="734">
        <v>0</v>
      </c>
      <c r="X591" s="734">
        <v>0</v>
      </c>
      <c r="Y591" s="734">
        <v>0</v>
      </c>
      <c r="Z591" s="734">
        <v>0</v>
      </c>
      <c r="AA591" s="734">
        <v>0</v>
      </c>
      <c r="AB591" s="734">
        <v>0</v>
      </c>
      <c r="AC591" s="149">
        <v>20.3</v>
      </c>
      <c r="AD591" s="149" t="s">
        <v>24</v>
      </c>
      <c r="AE591" s="148">
        <v>1</v>
      </c>
      <c r="AF591" s="149">
        <v>16.666666666666664</v>
      </c>
      <c r="AG591" s="148">
        <v>0</v>
      </c>
      <c r="AH591" s="149">
        <v>0</v>
      </c>
      <c r="AI591" s="148">
        <v>0</v>
      </c>
      <c r="AJ591" s="501">
        <v>0</v>
      </c>
    </row>
    <row r="592" spans="1:36" x14ac:dyDescent="0.2">
      <c r="A592" s="352" t="s">
        <v>92</v>
      </c>
      <c r="B592" s="500">
        <v>6</v>
      </c>
      <c r="C592" s="148">
        <v>0</v>
      </c>
      <c r="D592" s="148">
        <v>4</v>
      </c>
      <c r="E592" s="148">
        <v>0</v>
      </c>
      <c r="F592" s="148">
        <v>2</v>
      </c>
      <c r="G592" s="148">
        <v>0</v>
      </c>
      <c r="H592" s="148">
        <v>0</v>
      </c>
      <c r="I592" s="148">
        <v>0</v>
      </c>
      <c r="J592" s="148">
        <v>0</v>
      </c>
      <c r="K592" s="148">
        <v>0</v>
      </c>
      <c r="L592" s="148">
        <v>0</v>
      </c>
      <c r="M592" s="512"/>
      <c r="N592" s="528" t="s">
        <v>92</v>
      </c>
      <c r="O592" s="733">
        <v>0</v>
      </c>
      <c r="P592" s="734">
        <v>0</v>
      </c>
      <c r="Q592" s="734">
        <v>0</v>
      </c>
      <c r="R592" s="734">
        <v>2</v>
      </c>
      <c r="S592" s="734">
        <v>4</v>
      </c>
      <c r="T592" s="734">
        <v>0</v>
      </c>
      <c r="U592" s="734">
        <v>0</v>
      </c>
      <c r="V592" s="734">
        <v>0</v>
      </c>
      <c r="W592" s="734">
        <v>0</v>
      </c>
      <c r="X592" s="734">
        <v>0</v>
      </c>
      <c r="Y592" s="734">
        <v>0</v>
      </c>
      <c r="Z592" s="734">
        <v>0</v>
      </c>
      <c r="AA592" s="734">
        <v>0</v>
      </c>
      <c r="AB592" s="734">
        <v>0</v>
      </c>
      <c r="AC592" s="149">
        <v>25.9</v>
      </c>
      <c r="AD592" s="149" t="s">
        <v>24</v>
      </c>
      <c r="AE592" s="148">
        <v>0</v>
      </c>
      <c r="AF592" s="149">
        <v>0</v>
      </c>
      <c r="AG592" s="148">
        <v>0</v>
      </c>
      <c r="AH592" s="149">
        <v>0</v>
      </c>
      <c r="AI592" s="148">
        <v>0</v>
      </c>
      <c r="AJ592" s="501">
        <v>0</v>
      </c>
    </row>
    <row r="593" spans="1:36" x14ac:dyDescent="0.2">
      <c r="A593" s="352" t="s">
        <v>93</v>
      </c>
      <c r="B593" s="500">
        <v>10</v>
      </c>
      <c r="C593" s="148">
        <v>0</v>
      </c>
      <c r="D593" s="148">
        <v>10</v>
      </c>
      <c r="E593" s="148">
        <v>0</v>
      </c>
      <c r="F593" s="148">
        <v>0</v>
      </c>
      <c r="G593" s="148">
        <v>0</v>
      </c>
      <c r="H593" s="148">
        <v>0</v>
      </c>
      <c r="I593" s="148">
        <v>0</v>
      </c>
      <c r="J593" s="148">
        <v>0</v>
      </c>
      <c r="K593" s="148">
        <v>0</v>
      </c>
      <c r="L593" s="148">
        <v>0</v>
      </c>
      <c r="M593" s="512"/>
      <c r="N593" s="528" t="s">
        <v>93</v>
      </c>
      <c r="O593" s="733">
        <v>0</v>
      </c>
      <c r="P593" s="734">
        <v>0</v>
      </c>
      <c r="Q593" s="734">
        <v>4</v>
      </c>
      <c r="R593" s="734">
        <v>3</v>
      </c>
      <c r="S593" s="734">
        <v>3</v>
      </c>
      <c r="T593" s="734">
        <v>0</v>
      </c>
      <c r="U593" s="734">
        <v>0</v>
      </c>
      <c r="V593" s="734">
        <v>0</v>
      </c>
      <c r="W593" s="734">
        <v>0</v>
      </c>
      <c r="X593" s="734">
        <v>0</v>
      </c>
      <c r="Y593" s="734">
        <v>0</v>
      </c>
      <c r="Z593" s="734">
        <v>0</v>
      </c>
      <c r="AA593" s="734">
        <v>0</v>
      </c>
      <c r="AB593" s="734">
        <v>0</v>
      </c>
      <c r="AC593" s="149">
        <v>22.3</v>
      </c>
      <c r="AD593" s="149" t="s">
        <v>24</v>
      </c>
      <c r="AE593" s="148">
        <v>0</v>
      </c>
      <c r="AF593" s="149">
        <v>0</v>
      </c>
      <c r="AG593" s="148">
        <v>0</v>
      </c>
      <c r="AH593" s="149">
        <v>0</v>
      </c>
      <c r="AI593" s="148">
        <v>0</v>
      </c>
      <c r="AJ593" s="501">
        <v>0</v>
      </c>
    </row>
    <row r="594" spans="1:36" x14ac:dyDescent="0.2">
      <c r="A594" s="352" t="s">
        <v>57</v>
      </c>
      <c r="B594" s="500">
        <v>7</v>
      </c>
      <c r="C594" s="148">
        <v>0</v>
      </c>
      <c r="D594" s="148">
        <v>6</v>
      </c>
      <c r="E594" s="148">
        <v>0</v>
      </c>
      <c r="F594" s="148">
        <v>1</v>
      </c>
      <c r="G594" s="148">
        <v>0</v>
      </c>
      <c r="H594" s="148">
        <v>0</v>
      </c>
      <c r="I594" s="148">
        <v>0</v>
      </c>
      <c r="J594" s="148">
        <v>0</v>
      </c>
      <c r="K594" s="148">
        <v>0</v>
      </c>
      <c r="L594" s="148">
        <v>0</v>
      </c>
      <c r="M594" s="512"/>
      <c r="N594" s="528" t="s">
        <v>57</v>
      </c>
      <c r="O594" s="733">
        <v>0</v>
      </c>
      <c r="P594" s="734">
        <v>0</v>
      </c>
      <c r="Q594" s="734">
        <v>1</v>
      </c>
      <c r="R594" s="734">
        <v>3</v>
      </c>
      <c r="S594" s="734">
        <v>3</v>
      </c>
      <c r="T594" s="734">
        <v>0</v>
      </c>
      <c r="U594" s="734">
        <v>0</v>
      </c>
      <c r="V594" s="734">
        <v>0</v>
      </c>
      <c r="W594" s="734">
        <v>0</v>
      </c>
      <c r="X594" s="734">
        <v>0</v>
      </c>
      <c r="Y594" s="734">
        <v>0</v>
      </c>
      <c r="Z594" s="734">
        <v>0</v>
      </c>
      <c r="AA594" s="734">
        <v>0</v>
      </c>
      <c r="AB594" s="734">
        <v>0</v>
      </c>
      <c r="AC594" s="149">
        <v>24</v>
      </c>
      <c r="AD594" s="149" t="s">
        <v>24</v>
      </c>
      <c r="AE594" s="148">
        <v>0</v>
      </c>
      <c r="AF594" s="149">
        <v>0</v>
      </c>
      <c r="AG594" s="148">
        <v>0</v>
      </c>
      <c r="AH594" s="149">
        <v>0</v>
      </c>
      <c r="AI594" s="148">
        <v>0</v>
      </c>
      <c r="AJ594" s="501">
        <v>0</v>
      </c>
    </row>
    <row r="595" spans="1:36" x14ac:dyDescent="0.2">
      <c r="A595" s="352" t="s">
        <v>94</v>
      </c>
      <c r="B595" s="500">
        <v>4</v>
      </c>
      <c r="C595" s="148">
        <v>0</v>
      </c>
      <c r="D595" s="148">
        <v>4</v>
      </c>
      <c r="E595" s="148">
        <v>0</v>
      </c>
      <c r="F595" s="148">
        <v>0</v>
      </c>
      <c r="G595" s="148">
        <v>0</v>
      </c>
      <c r="H595" s="148">
        <v>0</v>
      </c>
      <c r="I595" s="148">
        <v>0</v>
      </c>
      <c r="J595" s="148">
        <v>0</v>
      </c>
      <c r="K595" s="148">
        <v>0</v>
      </c>
      <c r="L595" s="148">
        <v>0</v>
      </c>
      <c r="M595" s="512"/>
      <c r="N595" s="528" t="s">
        <v>94</v>
      </c>
      <c r="O595" s="733">
        <v>0</v>
      </c>
      <c r="P595" s="734">
        <v>1</v>
      </c>
      <c r="Q595" s="734">
        <v>2</v>
      </c>
      <c r="R595" s="734">
        <v>1</v>
      </c>
      <c r="S595" s="734">
        <v>0</v>
      </c>
      <c r="T595" s="734">
        <v>0</v>
      </c>
      <c r="U595" s="734">
        <v>0</v>
      </c>
      <c r="V595" s="734">
        <v>0</v>
      </c>
      <c r="W595" s="734">
        <v>0</v>
      </c>
      <c r="X595" s="734">
        <v>0</v>
      </c>
      <c r="Y595" s="734">
        <v>0</v>
      </c>
      <c r="Z595" s="734">
        <v>0</v>
      </c>
      <c r="AA595" s="734">
        <v>0</v>
      </c>
      <c r="AB595" s="734">
        <v>0</v>
      </c>
      <c r="AC595" s="149">
        <v>18.2</v>
      </c>
      <c r="AD595" s="149" t="s">
        <v>24</v>
      </c>
      <c r="AE595" s="148">
        <v>0</v>
      </c>
      <c r="AF595" s="149">
        <v>0</v>
      </c>
      <c r="AG595" s="148">
        <v>0</v>
      </c>
      <c r="AH595" s="149">
        <v>0</v>
      </c>
      <c r="AI595" s="148">
        <v>0</v>
      </c>
      <c r="AJ595" s="501">
        <v>0</v>
      </c>
    </row>
    <row r="596" spans="1:36" x14ac:dyDescent="0.2">
      <c r="A596" s="352" t="s">
        <v>95</v>
      </c>
      <c r="B596" s="500">
        <v>8</v>
      </c>
      <c r="C596" s="148">
        <v>1</v>
      </c>
      <c r="D596" s="148">
        <v>7</v>
      </c>
      <c r="E596" s="148">
        <v>0</v>
      </c>
      <c r="F596" s="148">
        <v>0</v>
      </c>
      <c r="G596" s="148">
        <v>0</v>
      </c>
      <c r="H596" s="148">
        <v>0</v>
      </c>
      <c r="I596" s="148">
        <v>0</v>
      </c>
      <c r="J596" s="148">
        <v>0</v>
      </c>
      <c r="K596" s="148">
        <v>0</v>
      </c>
      <c r="L596" s="148">
        <v>0</v>
      </c>
      <c r="M596" s="512"/>
      <c r="N596" s="528" t="s">
        <v>95</v>
      </c>
      <c r="O596" s="733">
        <v>0</v>
      </c>
      <c r="P596" s="734">
        <v>1</v>
      </c>
      <c r="Q596" s="734">
        <v>3</v>
      </c>
      <c r="R596" s="734">
        <v>2</v>
      </c>
      <c r="S596" s="734">
        <v>2</v>
      </c>
      <c r="T596" s="734">
        <v>0</v>
      </c>
      <c r="U596" s="734">
        <v>0</v>
      </c>
      <c r="V596" s="734">
        <v>0</v>
      </c>
      <c r="W596" s="734">
        <v>0</v>
      </c>
      <c r="X596" s="734">
        <v>0</v>
      </c>
      <c r="Y596" s="734">
        <v>0</v>
      </c>
      <c r="Z596" s="734">
        <v>0</v>
      </c>
      <c r="AA596" s="734">
        <v>0</v>
      </c>
      <c r="AB596" s="734">
        <v>0</v>
      </c>
      <c r="AC596" s="149">
        <v>19.899999999999999</v>
      </c>
      <c r="AD596" s="149" t="s">
        <v>24</v>
      </c>
      <c r="AE596" s="148">
        <v>0</v>
      </c>
      <c r="AF596" s="149">
        <v>0</v>
      </c>
      <c r="AG596" s="148">
        <v>0</v>
      </c>
      <c r="AH596" s="149">
        <v>0</v>
      </c>
      <c r="AI596" s="148">
        <v>0</v>
      </c>
      <c r="AJ596" s="501">
        <v>0</v>
      </c>
    </row>
    <row r="597" spans="1:36" x14ac:dyDescent="0.2">
      <c r="A597" s="352" t="s">
        <v>96</v>
      </c>
      <c r="B597" s="500">
        <v>6</v>
      </c>
      <c r="C597" s="148">
        <v>0</v>
      </c>
      <c r="D597" s="148">
        <v>5</v>
      </c>
      <c r="E597" s="148">
        <v>0</v>
      </c>
      <c r="F597" s="148">
        <v>1</v>
      </c>
      <c r="G597" s="148">
        <v>0</v>
      </c>
      <c r="H597" s="148">
        <v>0</v>
      </c>
      <c r="I597" s="148">
        <v>0</v>
      </c>
      <c r="J597" s="148">
        <v>0</v>
      </c>
      <c r="K597" s="148">
        <v>0</v>
      </c>
      <c r="L597" s="148">
        <v>0</v>
      </c>
      <c r="M597" s="512"/>
      <c r="N597" s="528" t="s">
        <v>96</v>
      </c>
      <c r="O597" s="733">
        <v>0</v>
      </c>
      <c r="P597" s="734">
        <v>0</v>
      </c>
      <c r="Q597" s="734">
        <v>2</v>
      </c>
      <c r="R597" s="734">
        <v>0</v>
      </c>
      <c r="S597" s="734">
        <v>4</v>
      </c>
      <c r="T597" s="734">
        <v>0</v>
      </c>
      <c r="U597" s="734">
        <v>0</v>
      </c>
      <c r="V597" s="734">
        <v>0</v>
      </c>
      <c r="W597" s="734">
        <v>0</v>
      </c>
      <c r="X597" s="734">
        <v>0</v>
      </c>
      <c r="Y597" s="734">
        <v>0</v>
      </c>
      <c r="Z597" s="734">
        <v>0</v>
      </c>
      <c r="AA597" s="734">
        <v>0</v>
      </c>
      <c r="AB597" s="734">
        <v>0</v>
      </c>
      <c r="AC597" s="149">
        <v>24.2</v>
      </c>
      <c r="AD597" s="149" t="s">
        <v>24</v>
      </c>
      <c r="AE597" s="148">
        <v>0</v>
      </c>
      <c r="AF597" s="149">
        <v>0</v>
      </c>
      <c r="AG597" s="148">
        <v>0</v>
      </c>
      <c r="AH597" s="149">
        <v>0</v>
      </c>
      <c r="AI597" s="148">
        <v>0</v>
      </c>
      <c r="AJ597" s="501">
        <v>0</v>
      </c>
    </row>
    <row r="598" spans="1:36" x14ac:dyDescent="0.2">
      <c r="A598" s="352" t="s">
        <v>58</v>
      </c>
      <c r="B598" s="500">
        <v>6</v>
      </c>
      <c r="C598" s="148">
        <v>1</v>
      </c>
      <c r="D598" s="148">
        <v>5</v>
      </c>
      <c r="E598" s="148">
        <v>0</v>
      </c>
      <c r="F598" s="148">
        <v>0</v>
      </c>
      <c r="G598" s="148">
        <v>0</v>
      </c>
      <c r="H598" s="148">
        <v>0</v>
      </c>
      <c r="I598" s="148">
        <v>0</v>
      </c>
      <c r="J598" s="148">
        <v>0</v>
      </c>
      <c r="K598" s="148">
        <v>0</v>
      </c>
      <c r="L598" s="148">
        <v>0</v>
      </c>
      <c r="M598" s="512"/>
      <c r="N598" s="528" t="s">
        <v>58</v>
      </c>
      <c r="O598" s="733">
        <v>1</v>
      </c>
      <c r="P598" s="734">
        <v>0</v>
      </c>
      <c r="Q598" s="734">
        <v>1</v>
      </c>
      <c r="R598" s="734">
        <v>2</v>
      </c>
      <c r="S598" s="734">
        <v>2</v>
      </c>
      <c r="T598" s="734">
        <v>0</v>
      </c>
      <c r="U598" s="734">
        <v>0</v>
      </c>
      <c r="V598" s="734">
        <v>0</v>
      </c>
      <c r="W598" s="734">
        <v>0</v>
      </c>
      <c r="X598" s="734">
        <v>0</v>
      </c>
      <c r="Y598" s="734">
        <v>0</v>
      </c>
      <c r="Z598" s="734">
        <v>0</v>
      </c>
      <c r="AA598" s="734">
        <v>0</v>
      </c>
      <c r="AB598" s="734">
        <v>0</v>
      </c>
      <c r="AC598" s="149">
        <v>20.6</v>
      </c>
      <c r="AD598" s="149" t="s">
        <v>24</v>
      </c>
      <c r="AE598" s="148">
        <v>0</v>
      </c>
      <c r="AF598" s="149">
        <v>0</v>
      </c>
      <c r="AG598" s="148">
        <v>0</v>
      </c>
      <c r="AH598" s="149">
        <v>0</v>
      </c>
      <c r="AI598" s="148">
        <v>0</v>
      </c>
      <c r="AJ598" s="501">
        <v>0</v>
      </c>
    </row>
    <row r="599" spans="1:36" x14ac:dyDescent="0.2">
      <c r="A599" s="352" t="s">
        <v>97</v>
      </c>
      <c r="B599" s="500">
        <v>11</v>
      </c>
      <c r="C599" s="148">
        <v>1</v>
      </c>
      <c r="D599" s="148">
        <v>10</v>
      </c>
      <c r="E599" s="148">
        <v>0</v>
      </c>
      <c r="F599" s="148">
        <v>0</v>
      </c>
      <c r="G599" s="148">
        <v>0</v>
      </c>
      <c r="H599" s="148">
        <v>0</v>
      </c>
      <c r="I599" s="148">
        <v>0</v>
      </c>
      <c r="J599" s="148">
        <v>0</v>
      </c>
      <c r="K599" s="148">
        <v>0</v>
      </c>
      <c r="L599" s="148">
        <v>0</v>
      </c>
      <c r="M599" s="512"/>
      <c r="N599" s="528" t="s">
        <v>97</v>
      </c>
      <c r="O599" s="733">
        <v>0</v>
      </c>
      <c r="P599" s="734">
        <v>2</v>
      </c>
      <c r="Q599" s="734">
        <v>5</v>
      </c>
      <c r="R599" s="734">
        <v>3</v>
      </c>
      <c r="S599" s="734">
        <v>1</v>
      </c>
      <c r="T599" s="734">
        <v>0</v>
      </c>
      <c r="U599" s="734">
        <v>0</v>
      </c>
      <c r="V599" s="734">
        <v>0</v>
      </c>
      <c r="W599" s="734">
        <v>0</v>
      </c>
      <c r="X599" s="734">
        <v>0</v>
      </c>
      <c r="Y599" s="734">
        <v>0</v>
      </c>
      <c r="Z599" s="734">
        <v>0</v>
      </c>
      <c r="AA599" s="734">
        <v>0</v>
      </c>
      <c r="AB599" s="734">
        <v>0</v>
      </c>
      <c r="AC599" s="149">
        <v>18.8</v>
      </c>
      <c r="AD599" s="149">
        <v>24.2</v>
      </c>
      <c r="AE599" s="148">
        <v>0</v>
      </c>
      <c r="AF599" s="149">
        <v>0</v>
      </c>
      <c r="AG599" s="148">
        <v>0</v>
      </c>
      <c r="AH599" s="149">
        <v>0</v>
      </c>
      <c r="AI599" s="148">
        <v>0</v>
      </c>
      <c r="AJ599" s="501">
        <v>0</v>
      </c>
    </row>
    <row r="600" spans="1:36" x14ac:dyDescent="0.2">
      <c r="A600" s="352" t="s">
        <v>98</v>
      </c>
      <c r="B600" s="500">
        <v>12</v>
      </c>
      <c r="C600" s="148">
        <v>0</v>
      </c>
      <c r="D600" s="148">
        <v>12</v>
      </c>
      <c r="E600" s="148">
        <v>0</v>
      </c>
      <c r="F600" s="148">
        <v>0</v>
      </c>
      <c r="G600" s="148">
        <v>0</v>
      </c>
      <c r="H600" s="148">
        <v>0</v>
      </c>
      <c r="I600" s="148">
        <v>0</v>
      </c>
      <c r="J600" s="148">
        <v>0</v>
      </c>
      <c r="K600" s="148">
        <v>0</v>
      </c>
      <c r="L600" s="148">
        <v>0</v>
      </c>
      <c r="M600" s="512"/>
      <c r="N600" s="528" t="s">
        <v>98</v>
      </c>
      <c r="O600" s="733">
        <v>0</v>
      </c>
      <c r="P600" s="734">
        <v>1</v>
      </c>
      <c r="Q600" s="734">
        <v>5</v>
      </c>
      <c r="R600" s="734">
        <v>3</v>
      </c>
      <c r="S600" s="734">
        <v>2</v>
      </c>
      <c r="T600" s="734">
        <v>1</v>
      </c>
      <c r="U600" s="734">
        <v>0</v>
      </c>
      <c r="V600" s="734">
        <v>0</v>
      </c>
      <c r="W600" s="734">
        <v>0</v>
      </c>
      <c r="X600" s="734">
        <v>0</v>
      </c>
      <c r="Y600" s="734">
        <v>0</v>
      </c>
      <c r="Z600" s="734">
        <v>0</v>
      </c>
      <c r="AA600" s="734">
        <v>0</v>
      </c>
      <c r="AB600" s="734">
        <v>0</v>
      </c>
      <c r="AC600" s="149">
        <v>21.5</v>
      </c>
      <c r="AD600" s="149">
        <v>29.9</v>
      </c>
      <c r="AE600" s="148">
        <v>1</v>
      </c>
      <c r="AF600" s="149">
        <v>8.3333333333333321</v>
      </c>
      <c r="AG600" s="148">
        <v>0</v>
      </c>
      <c r="AH600" s="149">
        <v>0</v>
      </c>
      <c r="AI600" s="148">
        <v>0</v>
      </c>
      <c r="AJ600" s="501">
        <v>0</v>
      </c>
    </row>
    <row r="601" spans="1:36" x14ac:dyDescent="0.2">
      <c r="A601" s="352" t="s">
        <v>99</v>
      </c>
      <c r="B601" s="500">
        <v>5</v>
      </c>
      <c r="C601" s="148">
        <v>0</v>
      </c>
      <c r="D601" s="148">
        <v>5</v>
      </c>
      <c r="E601" s="148">
        <v>0</v>
      </c>
      <c r="F601" s="148">
        <v>0</v>
      </c>
      <c r="G601" s="148">
        <v>0</v>
      </c>
      <c r="H601" s="148">
        <v>0</v>
      </c>
      <c r="I601" s="148">
        <v>0</v>
      </c>
      <c r="J601" s="148">
        <v>0</v>
      </c>
      <c r="K601" s="148">
        <v>0</v>
      </c>
      <c r="L601" s="148">
        <v>0</v>
      </c>
      <c r="M601" s="512"/>
      <c r="N601" s="528" t="s">
        <v>99</v>
      </c>
      <c r="O601" s="733">
        <v>0</v>
      </c>
      <c r="P601" s="734">
        <v>1</v>
      </c>
      <c r="Q601" s="734">
        <v>3</v>
      </c>
      <c r="R601" s="734">
        <v>1</v>
      </c>
      <c r="S601" s="734">
        <v>0</v>
      </c>
      <c r="T601" s="734">
        <v>0</v>
      </c>
      <c r="U601" s="734">
        <v>0</v>
      </c>
      <c r="V601" s="734">
        <v>0</v>
      </c>
      <c r="W601" s="734">
        <v>0</v>
      </c>
      <c r="X601" s="734">
        <v>0</v>
      </c>
      <c r="Y601" s="734">
        <v>0</v>
      </c>
      <c r="Z601" s="734">
        <v>0</v>
      </c>
      <c r="AA601" s="734">
        <v>0</v>
      </c>
      <c r="AB601" s="734">
        <v>0</v>
      </c>
      <c r="AC601" s="149">
        <v>18.100000000000001</v>
      </c>
      <c r="AD601" s="149" t="s">
        <v>24</v>
      </c>
      <c r="AE601" s="148">
        <v>0</v>
      </c>
      <c r="AF601" s="149">
        <v>0</v>
      </c>
      <c r="AG601" s="148">
        <v>0</v>
      </c>
      <c r="AH601" s="149">
        <v>0</v>
      </c>
      <c r="AI601" s="148">
        <v>0</v>
      </c>
      <c r="AJ601" s="501">
        <v>0</v>
      </c>
    </row>
    <row r="602" spans="1:36" x14ac:dyDescent="0.2">
      <c r="A602" s="352" t="s">
        <v>60</v>
      </c>
      <c r="B602" s="500">
        <v>7</v>
      </c>
      <c r="C602" s="148">
        <v>1</v>
      </c>
      <c r="D602" s="148">
        <v>6</v>
      </c>
      <c r="E602" s="148">
        <v>0</v>
      </c>
      <c r="F602" s="148">
        <v>0</v>
      </c>
      <c r="G602" s="148">
        <v>0</v>
      </c>
      <c r="H602" s="148">
        <v>0</v>
      </c>
      <c r="I602" s="148">
        <v>0</v>
      </c>
      <c r="J602" s="148">
        <v>0</v>
      </c>
      <c r="K602" s="148">
        <v>0</v>
      </c>
      <c r="L602" s="148">
        <v>0</v>
      </c>
      <c r="M602" s="512"/>
      <c r="N602" s="528" t="s">
        <v>60</v>
      </c>
      <c r="O602" s="733">
        <v>1</v>
      </c>
      <c r="P602" s="734">
        <v>0</v>
      </c>
      <c r="Q602" s="734">
        <v>1</v>
      </c>
      <c r="R602" s="734">
        <v>1</v>
      </c>
      <c r="S602" s="734">
        <v>2</v>
      </c>
      <c r="T602" s="734">
        <v>1</v>
      </c>
      <c r="U602" s="734">
        <v>0</v>
      </c>
      <c r="V602" s="734">
        <v>1</v>
      </c>
      <c r="W602" s="734">
        <v>0</v>
      </c>
      <c r="X602" s="734">
        <v>0</v>
      </c>
      <c r="Y602" s="734">
        <v>0</v>
      </c>
      <c r="Z602" s="734">
        <v>0</v>
      </c>
      <c r="AA602" s="734">
        <v>0</v>
      </c>
      <c r="AB602" s="734">
        <v>0</v>
      </c>
      <c r="AC602" s="149">
        <v>24.8</v>
      </c>
      <c r="AD602" s="149" t="s">
        <v>24</v>
      </c>
      <c r="AE602" s="148">
        <v>2</v>
      </c>
      <c r="AF602" s="149">
        <v>28.571428571428569</v>
      </c>
      <c r="AG602" s="148">
        <v>1</v>
      </c>
      <c r="AH602" s="149">
        <v>14.285714285714285</v>
      </c>
      <c r="AI602" s="148">
        <v>0</v>
      </c>
      <c r="AJ602" s="501">
        <v>0</v>
      </c>
    </row>
    <row r="603" spans="1:36" x14ac:dyDescent="0.2">
      <c r="A603" s="352" t="s">
        <v>100</v>
      </c>
      <c r="B603" s="500">
        <v>9</v>
      </c>
      <c r="C603" s="148">
        <v>0</v>
      </c>
      <c r="D603" s="148">
        <v>9</v>
      </c>
      <c r="E603" s="148">
        <v>0</v>
      </c>
      <c r="F603" s="148">
        <v>0</v>
      </c>
      <c r="G603" s="148">
        <v>0</v>
      </c>
      <c r="H603" s="148">
        <v>0</v>
      </c>
      <c r="I603" s="148">
        <v>0</v>
      </c>
      <c r="J603" s="148">
        <v>0</v>
      </c>
      <c r="K603" s="148">
        <v>0</v>
      </c>
      <c r="L603" s="148">
        <v>0</v>
      </c>
      <c r="M603" s="512"/>
      <c r="N603" s="528" t="s">
        <v>100</v>
      </c>
      <c r="O603" s="733">
        <v>0</v>
      </c>
      <c r="P603" s="734">
        <v>0</v>
      </c>
      <c r="Q603" s="734">
        <v>3</v>
      </c>
      <c r="R603" s="734">
        <v>3</v>
      </c>
      <c r="S603" s="734">
        <v>3</v>
      </c>
      <c r="T603" s="734">
        <v>0</v>
      </c>
      <c r="U603" s="734">
        <v>0</v>
      </c>
      <c r="V603" s="734">
        <v>0</v>
      </c>
      <c r="W603" s="734">
        <v>0</v>
      </c>
      <c r="X603" s="734">
        <v>0</v>
      </c>
      <c r="Y603" s="734">
        <v>0</v>
      </c>
      <c r="Z603" s="734">
        <v>0</v>
      </c>
      <c r="AA603" s="734">
        <v>0</v>
      </c>
      <c r="AB603" s="734">
        <v>0</v>
      </c>
      <c r="AC603" s="149">
        <v>22.2</v>
      </c>
      <c r="AD603" s="149" t="s">
        <v>24</v>
      </c>
      <c r="AE603" s="148">
        <v>0</v>
      </c>
      <c r="AF603" s="149">
        <v>0</v>
      </c>
      <c r="AG603" s="148">
        <v>0</v>
      </c>
      <c r="AH603" s="149">
        <v>0</v>
      </c>
      <c r="AI603" s="148">
        <v>0</v>
      </c>
      <c r="AJ603" s="501">
        <v>0</v>
      </c>
    </row>
    <row r="604" spans="1:36" x14ac:dyDescent="0.2">
      <c r="A604" s="352" t="s">
        <v>101</v>
      </c>
      <c r="B604" s="500">
        <v>13</v>
      </c>
      <c r="C604" s="148">
        <v>0</v>
      </c>
      <c r="D604" s="148">
        <v>13</v>
      </c>
      <c r="E604" s="148">
        <v>0</v>
      </c>
      <c r="F604" s="148">
        <v>0</v>
      </c>
      <c r="G604" s="148">
        <v>0</v>
      </c>
      <c r="H604" s="148">
        <v>0</v>
      </c>
      <c r="I604" s="148">
        <v>0</v>
      </c>
      <c r="J604" s="148">
        <v>0</v>
      </c>
      <c r="K604" s="148">
        <v>0</v>
      </c>
      <c r="L604" s="148">
        <v>0</v>
      </c>
      <c r="M604" s="512"/>
      <c r="N604" s="528" t="s">
        <v>101</v>
      </c>
      <c r="O604" s="733">
        <v>0</v>
      </c>
      <c r="P604" s="734">
        <v>0</v>
      </c>
      <c r="Q604" s="734">
        <v>2</v>
      </c>
      <c r="R604" s="734">
        <v>8</v>
      </c>
      <c r="S604" s="734">
        <v>1</v>
      </c>
      <c r="T604" s="734">
        <v>2</v>
      </c>
      <c r="U604" s="734">
        <v>0</v>
      </c>
      <c r="V604" s="734">
        <v>0</v>
      </c>
      <c r="W604" s="734">
        <v>0</v>
      </c>
      <c r="X604" s="734">
        <v>0</v>
      </c>
      <c r="Y604" s="734">
        <v>0</v>
      </c>
      <c r="Z604" s="734">
        <v>0</v>
      </c>
      <c r="AA604" s="734">
        <v>0</v>
      </c>
      <c r="AB604" s="734">
        <v>0</v>
      </c>
      <c r="AC604" s="149">
        <v>23.9</v>
      </c>
      <c r="AD604" s="149">
        <v>30.1</v>
      </c>
      <c r="AE604" s="148">
        <v>2</v>
      </c>
      <c r="AF604" s="149">
        <v>15.384615384615385</v>
      </c>
      <c r="AG604" s="148">
        <v>0</v>
      </c>
      <c r="AH604" s="149">
        <v>0</v>
      </c>
      <c r="AI604" s="148">
        <v>0</v>
      </c>
      <c r="AJ604" s="501">
        <v>0</v>
      </c>
    </row>
    <row r="605" spans="1:36" x14ac:dyDescent="0.2">
      <c r="A605" s="352" t="s">
        <v>102</v>
      </c>
      <c r="B605" s="500">
        <v>8</v>
      </c>
      <c r="C605" s="148">
        <v>0</v>
      </c>
      <c r="D605" s="148">
        <v>8</v>
      </c>
      <c r="E605" s="148">
        <v>0</v>
      </c>
      <c r="F605" s="148">
        <v>0</v>
      </c>
      <c r="G605" s="148">
        <v>0</v>
      </c>
      <c r="H605" s="148">
        <v>0</v>
      </c>
      <c r="I605" s="148">
        <v>0</v>
      </c>
      <c r="J605" s="148">
        <v>0</v>
      </c>
      <c r="K605" s="148">
        <v>0</v>
      </c>
      <c r="L605" s="148">
        <v>0</v>
      </c>
      <c r="M605" s="512"/>
      <c r="N605" s="528" t="s">
        <v>102</v>
      </c>
      <c r="O605" s="733">
        <v>0</v>
      </c>
      <c r="P605" s="734">
        <v>0</v>
      </c>
      <c r="Q605" s="734">
        <v>1</v>
      </c>
      <c r="R605" s="734">
        <v>3</v>
      </c>
      <c r="S605" s="734">
        <v>2</v>
      </c>
      <c r="T605" s="734">
        <v>2</v>
      </c>
      <c r="U605" s="734">
        <v>0</v>
      </c>
      <c r="V605" s="734">
        <v>0</v>
      </c>
      <c r="W605" s="734">
        <v>0</v>
      </c>
      <c r="X605" s="734">
        <v>0</v>
      </c>
      <c r="Y605" s="734">
        <v>0</v>
      </c>
      <c r="Z605" s="734">
        <v>0</v>
      </c>
      <c r="AA605" s="734">
        <v>0</v>
      </c>
      <c r="AB605" s="734">
        <v>0</v>
      </c>
      <c r="AC605" s="149">
        <v>26</v>
      </c>
      <c r="AD605" s="149" t="s">
        <v>24</v>
      </c>
      <c r="AE605" s="148">
        <v>2</v>
      </c>
      <c r="AF605" s="149">
        <v>25</v>
      </c>
      <c r="AG605" s="148">
        <v>0</v>
      </c>
      <c r="AH605" s="149">
        <v>0</v>
      </c>
      <c r="AI605" s="148">
        <v>0</v>
      </c>
      <c r="AJ605" s="501">
        <v>0</v>
      </c>
    </row>
    <row r="606" spans="1:36" x14ac:dyDescent="0.2">
      <c r="A606" s="352" t="s">
        <v>62</v>
      </c>
      <c r="B606" s="500">
        <v>6</v>
      </c>
      <c r="C606" s="148">
        <v>2</v>
      </c>
      <c r="D606" s="148">
        <v>4</v>
      </c>
      <c r="E606" s="148">
        <v>0</v>
      </c>
      <c r="F606" s="148">
        <v>0</v>
      </c>
      <c r="G606" s="148">
        <v>0</v>
      </c>
      <c r="H606" s="148">
        <v>0</v>
      </c>
      <c r="I606" s="148">
        <v>0</v>
      </c>
      <c r="J606" s="148">
        <v>0</v>
      </c>
      <c r="K606" s="148">
        <v>0</v>
      </c>
      <c r="L606" s="148">
        <v>0</v>
      </c>
      <c r="M606" s="512"/>
      <c r="N606" s="528" t="s">
        <v>62</v>
      </c>
      <c r="O606" s="733">
        <v>0</v>
      </c>
      <c r="P606" s="734">
        <v>0</v>
      </c>
      <c r="Q606" s="734">
        <v>1</v>
      </c>
      <c r="R606" s="734">
        <v>2</v>
      </c>
      <c r="S606" s="734">
        <v>3</v>
      </c>
      <c r="T606" s="734">
        <v>0</v>
      </c>
      <c r="U606" s="734">
        <v>0</v>
      </c>
      <c r="V606" s="734">
        <v>0</v>
      </c>
      <c r="W606" s="734">
        <v>0</v>
      </c>
      <c r="X606" s="734">
        <v>0</v>
      </c>
      <c r="Y606" s="734">
        <v>0</v>
      </c>
      <c r="Z606" s="734">
        <v>0</v>
      </c>
      <c r="AA606" s="734">
        <v>0</v>
      </c>
      <c r="AB606" s="734">
        <v>0</v>
      </c>
      <c r="AC606" s="149">
        <v>24.7</v>
      </c>
      <c r="AD606" s="149" t="s">
        <v>24</v>
      </c>
      <c r="AE606" s="148">
        <v>0</v>
      </c>
      <c r="AF606" s="149">
        <v>0</v>
      </c>
      <c r="AG606" s="148">
        <v>0</v>
      </c>
      <c r="AH606" s="149">
        <v>0</v>
      </c>
      <c r="AI606" s="148">
        <v>0</v>
      </c>
      <c r="AJ606" s="501">
        <v>0</v>
      </c>
    </row>
    <row r="607" spans="1:36" x14ac:dyDescent="0.2">
      <c r="A607" s="352" t="s">
        <v>103</v>
      </c>
      <c r="B607" s="500">
        <v>7</v>
      </c>
      <c r="C607" s="148">
        <v>2</v>
      </c>
      <c r="D607" s="148">
        <v>5</v>
      </c>
      <c r="E607" s="148">
        <v>0</v>
      </c>
      <c r="F607" s="148">
        <v>0</v>
      </c>
      <c r="G607" s="148">
        <v>0</v>
      </c>
      <c r="H607" s="148">
        <v>0</v>
      </c>
      <c r="I607" s="148">
        <v>0</v>
      </c>
      <c r="J607" s="148">
        <v>0</v>
      </c>
      <c r="K607" s="148">
        <v>0</v>
      </c>
      <c r="L607" s="148">
        <v>0</v>
      </c>
      <c r="M607" s="512"/>
      <c r="N607" s="528" t="s">
        <v>103</v>
      </c>
      <c r="O607" s="733">
        <v>1</v>
      </c>
      <c r="P607" s="734">
        <v>1</v>
      </c>
      <c r="Q607" s="734">
        <v>0</v>
      </c>
      <c r="R607" s="734">
        <v>1</v>
      </c>
      <c r="S607" s="734">
        <v>3</v>
      </c>
      <c r="T607" s="734">
        <v>1</v>
      </c>
      <c r="U607" s="734">
        <v>0</v>
      </c>
      <c r="V607" s="734">
        <v>0</v>
      </c>
      <c r="W607" s="734">
        <v>0</v>
      </c>
      <c r="X607" s="734">
        <v>0</v>
      </c>
      <c r="Y607" s="734">
        <v>0</v>
      </c>
      <c r="Z607" s="734">
        <v>0</v>
      </c>
      <c r="AA607" s="734">
        <v>0</v>
      </c>
      <c r="AB607" s="734">
        <v>0</v>
      </c>
      <c r="AC607" s="149">
        <v>21.3</v>
      </c>
      <c r="AD607" s="149" t="s">
        <v>24</v>
      </c>
      <c r="AE607" s="148">
        <v>1</v>
      </c>
      <c r="AF607" s="149">
        <v>14.285714285714285</v>
      </c>
      <c r="AG607" s="148">
        <v>0</v>
      </c>
      <c r="AH607" s="149">
        <v>0</v>
      </c>
      <c r="AI607" s="148">
        <v>0</v>
      </c>
      <c r="AJ607" s="501">
        <v>0</v>
      </c>
    </row>
    <row r="608" spans="1:36" x14ac:dyDescent="0.2">
      <c r="A608" s="352" t="s">
        <v>104</v>
      </c>
      <c r="B608" s="500">
        <v>3</v>
      </c>
      <c r="C608" s="148">
        <v>0</v>
      </c>
      <c r="D608" s="148">
        <v>3</v>
      </c>
      <c r="E608" s="148">
        <v>0</v>
      </c>
      <c r="F608" s="148">
        <v>0</v>
      </c>
      <c r="G608" s="148">
        <v>0</v>
      </c>
      <c r="H608" s="148">
        <v>0</v>
      </c>
      <c r="I608" s="148">
        <v>0</v>
      </c>
      <c r="J608" s="148">
        <v>0</v>
      </c>
      <c r="K608" s="148">
        <v>0</v>
      </c>
      <c r="L608" s="148">
        <v>0</v>
      </c>
      <c r="M608" s="512"/>
      <c r="N608" s="528" t="s">
        <v>104</v>
      </c>
      <c r="O608" s="733">
        <v>0</v>
      </c>
      <c r="P608" s="734">
        <v>1</v>
      </c>
      <c r="Q608" s="734">
        <v>2</v>
      </c>
      <c r="R608" s="734">
        <v>0</v>
      </c>
      <c r="S608" s="734">
        <v>0</v>
      </c>
      <c r="T608" s="734">
        <v>0</v>
      </c>
      <c r="U608" s="734">
        <v>0</v>
      </c>
      <c r="V608" s="734">
        <v>0</v>
      </c>
      <c r="W608" s="734">
        <v>0</v>
      </c>
      <c r="X608" s="734">
        <v>0</v>
      </c>
      <c r="Y608" s="734">
        <v>0</v>
      </c>
      <c r="Z608" s="734">
        <v>0</v>
      </c>
      <c r="AA608" s="734">
        <v>0</v>
      </c>
      <c r="AB608" s="734">
        <v>0</v>
      </c>
      <c r="AC608" s="149">
        <v>16</v>
      </c>
      <c r="AD608" s="149" t="s">
        <v>24</v>
      </c>
      <c r="AE608" s="148">
        <v>0</v>
      </c>
      <c r="AF608" s="149">
        <v>0</v>
      </c>
      <c r="AG608" s="148">
        <v>0</v>
      </c>
      <c r="AH608" s="149">
        <v>0</v>
      </c>
      <c r="AI608" s="148">
        <v>0</v>
      </c>
      <c r="AJ608" s="501">
        <v>0</v>
      </c>
    </row>
    <row r="609" spans="1:36" x14ac:dyDescent="0.2">
      <c r="A609" s="352" t="s">
        <v>105</v>
      </c>
      <c r="B609" s="500">
        <v>4</v>
      </c>
      <c r="C609" s="148">
        <v>1</v>
      </c>
      <c r="D609" s="148">
        <v>2</v>
      </c>
      <c r="E609" s="148">
        <v>1</v>
      </c>
      <c r="F609" s="148">
        <v>0</v>
      </c>
      <c r="G609" s="148">
        <v>0</v>
      </c>
      <c r="H609" s="148">
        <v>0</v>
      </c>
      <c r="I609" s="148">
        <v>0</v>
      </c>
      <c r="J609" s="148">
        <v>0</v>
      </c>
      <c r="K609" s="148">
        <v>0</v>
      </c>
      <c r="L609" s="148">
        <v>0</v>
      </c>
      <c r="M609" s="512"/>
      <c r="N609" s="528" t="s">
        <v>105</v>
      </c>
      <c r="O609" s="733">
        <v>0</v>
      </c>
      <c r="P609" s="734">
        <v>0</v>
      </c>
      <c r="Q609" s="734">
        <v>1</v>
      </c>
      <c r="R609" s="734">
        <v>1</v>
      </c>
      <c r="S609" s="734">
        <v>1</v>
      </c>
      <c r="T609" s="734">
        <v>0</v>
      </c>
      <c r="U609" s="734">
        <v>1</v>
      </c>
      <c r="V609" s="734">
        <v>0</v>
      </c>
      <c r="W609" s="734">
        <v>0</v>
      </c>
      <c r="X609" s="734">
        <v>0</v>
      </c>
      <c r="Y609" s="734">
        <v>0</v>
      </c>
      <c r="Z609" s="734">
        <v>0</v>
      </c>
      <c r="AA609" s="734">
        <v>0</v>
      </c>
      <c r="AB609" s="734">
        <v>0</v>
      </c>
      <c r="AC609" s="149">
        <v>27.2</v>
      </c>
      <c r="AD609" s="149" t="s">
        <v>24</v>
      </c>
      <c r="AE609" s="148">
        <v>1</v>
      </c>
      <c r="AF609" s="149">
        <v>25</v>
      </c>
      <c r="AG609" s="148">
        <v>1</v>
      </c>
      <c r="AH609" s="149">
        <v>25</v>
      </c>
      <c r="AI609" s="148">
        <v>0</v>
      </c>
      <c r="AJ609" s="501">
        <v>0</v>
      </c>
    </row>
    <row r="610" spans="1:36" x14ac:dyDescent="0.2">
      <c r="A610" s="352" t="s">
        <v>64</v>
      </c>
      <c r="B610" s="500">
        <v>5</v>
      </c>
      <c r="C610" s="148">
        <v>0</v>
      </c>
      <c r="D610" s="148">
        <v>5</v>
      </c>
      <c r="E610" s="148">
        <v>0</v>
      </c>
      <c r="F610" s="148">
        <v>0</v>
      </c>
      <c r="G610" s="148">
        <v>0</v>
      </c>
      <c r="H610" s="148">
        <v>0</v>
      </c>
      <c r="I610" s="148">
        <v>0</v>
      </c>
      <c r="J610" s="148">
        <v>0</v>
      </c>
      <c r="K610" s="148">
        <v>0</v>
      </c>
      <c r="L610" s="148">
        <v>0</v>
      </c>
      <c r="M610" s="512"/>
      <c r="N610" s="528" t="s">
        <v>64</v>
      </c>
      <c r="O610" s="733">
        <v>0</v>
      </c>
      <c r="P610" s="734">
        <v>1</v>
      </c>
      <c r="Q610" s="734">
        <v>1</v>
      </c>
      <c r="R610" s="734">
        <v>1</v>
      </c>
      <c r="S610" s="734">
        <v>2</v>
      </c>
      <c r="T610" s="734">
        <v>0</v>
      </c>
      <c r="U610" s="734">
        <v>0</v>
      </c>
      <c r="V610" s="734">
        <v>0</v>
      </c>
      <c r="W610" s="734">
        <v>0</v>
      </c>
      <c r="X610" s="734">
        <v>0</v>
      </c>
      <c r="Y610" s="734">
        <v>0</v>
      </c>
      <c r="Z610" s="734">
        <v>0</v>
      </c>
      <c r="AA610" s="734">
        <v>0</v>
      </c>
      <c r="AB610" s="734">
        <v>0</v>
      </c>
      <c r="AC610" s="149">
        <v>21.6</v>
      </c>
      <c r="AD610" s="149" t="s">
        <v>24</v>
      </c>
      <c r="AE610" s="148">
        <v>0</v>
      </c>
      <c r="AF610" s="149">
        <v>0</v>
      </c>
      <c r="AG610" s="148">
        <v>0</v>
      </c>
      <c r="AH610" s="149">
        <v>0</v>
      </c>
      <c r="AI610" s="148">
        <v>0</v>
      </c>
      <c r="AJ610" s="501">
        <v>0</v>
      </c>
    </row>
    <row r="611" spans="1:36" x14ac:dyDescent="0.2">
      <c r="A611" s="352" t="s">
        <v>106</v>
      </c>
      <c r="B611" s="500">
        <v>7</v>
      </c>
      <c r="C611" s="148">
        <v>2</v>
      </c>
      <c r="D611" s="148">
        <v>5</v>
      </c>
      <c r="E611" s="148">
        <v>0</v>
      </c>
      <c r="F611" s="148">
        <v>0</v>
      </c>
      <c r="G611" s="148">
        <v>0</v>
      </c>
      <c r="H611" s="148">
        <v>0</v>
      </c>
      <c r="I611" s="148">
        <v>0</v>
      </c>
      <c r="J611" s="148">
        <v>0</v>
      </c>
      <c r="K611" s="148">
        <v>0</v>
      </c>
      <c r="L611" s="148">
        <v>0</v>
      </c>
      <c r="M611" s="512"/>
      <c r="N611" s="528" t="s">
        <v>106</v>
      </c>
      <c r="O611" s="733">
        <v>1</v>
      </c>
      <c r="P611" s="734">
        <v>1</v>
      </c>
      <c r="Q611" s="734">
        <v>1</v>
      </c>
      <c r="R611" s="734">
        <v>2</v>
      </c>
      <c r="S611" s="734">
        <v>2</v>
      </c>
      <c r="T611" s="734">
        <v>0</v>
      </c>
      <c r="U611" s="734">
        <v>0</v>
      </c>
      <c r="V611" s="734">
        <v>0</v>
      </c>
      <c r="W611" s="734">
        <v>0</v>
      </c>
      <c r="X611" s="734">
        <v>0</v>
      </c>
      <c r="Y611" s="734">
        <v>0</v>
      </c>
      <c r="Z611" s="734">
        <v>0</v>
      </c>
      <c r="AA611" s="734">
        <v>0</v>
      </c>
      <c r="AB611" s="734">
        <v>0</v>
      </c>
      <c r="AC611" s="149">
        <v>19.600000000000001</v>
      </c>
      <c r="AD611" s="149" t="s">
        <v>24</v>
      </c>
      <c r="AE611" s="148">
        <v>0</v>
      </c>
      <c r="AF611" s="149">
        <v>0</v>
      </c>
      <c r="AG611" s="148">
        <v>0</v>
      </c>
      <c r="AH611" s="149">
        <v>0</v>
      </c>
      <c r="AI611" s="148">
        <v>0</v>
      </c>
      <c r="AJ611" s="501">
        <v>0</v>
      </c>
    </row>
    <row r="612" spans="1:36" x14ac:dyDescent="0.2">
      <c r="A612" s="352" t="s">
        <v>107</v>
      </c>
      <c r="B612" s="500">
        <v>4</v>
      </c>
      <c r="C612" s="148">
        <v>0</v>
      </c>
      <c r="D612" s="148">
        <v>4</v>
      </c>
      <c r="E612" s="148">
        <v>0</v>
      </c>
      <c r="F612" s="148">
        <v>0</v>
      </c>
      <c r="G612" s="148">
        <v>0</v>
      </c>
      <c r="H612" s="148">
        <v>0</v>
      </c>
      <c r="I612" s="148">
        <v>0</v>
      </c>
      <c r="J612" s="148">
        <v>0</v>
      </c>
      <c r="K612" s="148">
        <v>0</v>
      </c>
      <c r="L612" s="148">
        <v>0</v>
      </c>
      <c r="M612" s="512"/>
      <c r="N612" s="528" t="s">
        <v>107</v>
      </c>
      <c r="O612" s="733">
        <v>0</v>
      </c>
      <c r="P612" s="734">
        <v>0</v>
      </c>
      <c r="Q612" s="734">
        <v>0</v>
      </c>
      <c r="R612" s="734">
        <v>3</v>
      </c>
      <c r="S612" s="734">
        <v>0</v>
      </c>
      <c r="T612" s="734">
        <v>1</v>
      </c>
      <c r="U612" s="734">
        <v>0</v>
      </c>
      <c r="V612" s="734">
        <v>0</v>
      </c>
      <c r="W612" s="734">
        <v>0</v>
      </c>
      <c r="X612" s="734">
        <v>0</v>
      </c>
      <c r="Y612" s="734">
        <v>0</v>
      </c>
      <c r="Z612" s="734">
        <v>0</v>
      </c>
      <c r="AA612" s="734">
        <v>0</v>
      </c>
      <c r="AB612" s="734">
        <v>0</v>
      </c>
      <c r="AC612" s="149">
        <v>23.9</v>
      </c>
      <c r="AD612" s="149" t="s">
        <v>24</v>
      </c>
      <c r="AE612" s="148">
        <v>1</v>
      </c>
      <c r="AF612" s="149">
        <v>25</v>
      </c>
      <c r="AG612" s="148">
        <v>0</v>
      </c>
      <c r="AH612" s="149">
        <v>0</v>
      </c>
      <c r="AI612" s="148">
        <v>0</v>
      </c>
      <c r="AJ612" s="501">
        <v>0</v>
      </c>
    </row>
    <row r="613" spans="1:36" x14ac:dyDescent="0.2">
      <c r="A613" s="352" t="s">
        <v>108</v>
      </c>
      <c r="B613" s="500">
        <v>5</v>
      </c>
      <c r="C613" s="148">
        <v>0</v>
      </c>
      <c r="D613" s="148">
        <v>4</v>
      </c>
      <c r="E613" s="148">
        <v>0</v>
      </c>
      <c r="F613" s="148">
        <v>1</v>
      </c>
      <c r="G613" s="148">
        <v>0</v>
      </c>
      <c r="H613" s="148">
        <v>0</v>
      </c>
      <c r="I613" s="148">
        <v>0</v>
      </c>
      <c r="J613" s="148">
        <v>0</v>
      </c>
      <c r="K613" s="148">
        <v>0</v>
      </c>
      <c r="L613" s="148">
        <v>0</v>
      </c>
      <c r="M613" s="512"/>
      <c r="N613" s="528" t="s">
        <v>108</v>
      </c>
      <c r="O613" s="733">
        <v>0</v>
      </c>
      <c r="P613" s="734">
        <v>0</v>
      </c>
      <c r="Q613" s="734">
        <v>1</v>
      </c>
      <c r="R613" s="734">
        <v>3</v>
      </c>
      <c r="S613" s="734">
        <v>0</v>
      </c>
      <c r="T613" s="734">
        <v>1</v>
      </c>
      <c r="U613" s="734">
        <v>0</v>
      </c>
      <c r="V613" s="734">
        <v>0</v>
      </c>
      <c r="W613" s="734">
        <v>0</v>
      </c>
      <c r="X613" s="734">
        <v>0</v>
      </c>
      <c r="Y613" s="734">
        <v>0</v>
      </c>
      <c r="Z613" s="734">
        <v>0</v>
      </c>
      <c r="AA613" s="734">
        <v>0</v>
      </c>
      <c r="AB613" s="734">
        <v>0</v>
      </c>
      <c r="AC613" s="149">
        <v>24.3</v>
      </c>
      <c r="AD613" s="149" t="s">
        <v>24</v>
      </c>
      <c r="AE613" s="148">
        <v>1</v>
      </c>
      <c r="AF613" s="149">
        <v>20</v>
      </c>
      <c r="AG613" s="148">
        <v>0</v>
      </c>
      <c r="AH613" s="149">
        <v>0</v>
      </c>
      <c r="AI613" s="148">
        <v>0</v>
      </c>
      <c r="AJ613" s="501">
        <v>0</v>
      </c>
    </row>
    <row r="614" spans="1:36" x14ac:dyDescent="0.2">
      <c r="A614" s="352" t="s">
        <v>65</v>
      </c>
      <c r="B614" s="504">
        <v>7</v>
      </c>
      <c r="C614" s="150">
        <v>0</v>
      </c>
      <c r="D614" s="150">
        <v>7</v>
      </c>
      <c r="E614" s="150">
        <v>0</v>
      </c>
      <c r="F614" s="150">
        <v>0</v>
      </c>
      <c r="G614" s="150">
        <v>0</v>
      </c>
      <c r="H614" s="150">
        <v>0</v>
      </c>
      <c r="I614" s="150">
        <v>0</v>
      </c>
      <c r="J614" s="150">
        <v>0</v>
      </c>
      <c r="K614" s="150">
        <v>0</v>
      </c>
      <c r="L614" s="150">
        <v>0</v>
      </c>
      <c r="M614" s="514"/>
      <c r="N614" s="528" t="s">
        <v>65</v>
      </c>
      <c r="O614" s="733">
        <v>0</v>
      </c>
      <c r="P614" s="734">
        <v>0</v>
      </c>
      <c r="Q614" s="734">
        <v>3</v>
      </c>
      <c r="R614" s="734">
        <v>2</v>
      </c>
      <c r="S614" s="734">
        <v>2</v>
      </c>
      <c r="T614" s="734">
        <v>0</v>
      </c>
      <c r="U614" s="734">
        <v>0</v>
      </c>
      <c r="V614" s="734">
        <v>0</v>
      </c>
      <c r="W614" s="734">
        <v>0</v>
      </c>
      <c r="X614" s="734">
        <v>0</v>
      </c>
      <c r="Y614" s="734">
        <v>0</v>
      </c>
      <c r="Z614" s="734">
        <v>0</v>
      </c>
      <c r="AA614" s="734">
        <v>0</v>
      </c>
      <c r="AB614" s="734">
        <v>0</v>
      </c>
      <c r="AC614" s="151">
        <v>22.3</v>
      </c>
      <c r="AD614" s="151" t="s">
        <v>24</v>
      </c>
      <c r="AE614" s="150">
        <v>0</v>
      </c>
      <c r="AF614" s="151">
        <v>0</v>
      </c>
      <c r="AG614" s="150">
        <v>0</v>
      </c>
      <c r="AH614" s="151">
        <v>0</v>
      </c>
      <c r="AI614" s="150">
        <v>0</v>
      </c>
      <c r="AJ614" s="505">
        <v>0</v>
      </c>
    </row>
    <row r="615" spans="1:36" x14ac:dyDescent="0.2">
      <c r="A615" s="352" t="s">
        <v>109</v>
      </c>
      <c r="B615" s="500">
        <v>7</v>
      </c>
      <c r="C615" s="148">
        <v>0</v>
      </c>
      <c r="D615" s="148">
        <v>7</v>
      </c>
      <c r="E615" s="148">
        <v>0</v>
      </c>
      <c r="F615" s="148">
        <v>0</v>
      </c>
      <c r="G615" s="148">
        <v>0</v>
      </c>
      <c r="H615" s="148">
        <v>0</v>
      </c>
      <c r="I615" s="148">
        <v>0</v>
      </c>
      <c r="J615" s="148">
        <v>0</v>
      </c>
      <c r="K615" s="148">
        <v>0</v>
      </c>
      <c r="L615" s="148">
        <v>0</v>
      </c>
      <c r="M615" s="512"/>
      <c r="N615" s="528" t="s">
        <v>109</v>
      </c>
      <c r="O615" s="733">
        <v>0</v>
      </c>
      <c r="P615" s="734">
        <v>0</v>
      </c>
      <c r="Q615" s="734">
        <v>2</v>
      </c>
      <c r="R615" s="734">
        <v>1</v>
      </c>
      <c r="S615" s="734">
        <v>4</v>
      </c>
      <c r="T615" s="734">
        <v>0</v>
      </c>
      <c r="U615" s="734">
        <v>0</v>
      </c>
      <c r="V615" s="734">
        <v>0</v>
      </c>
      <c r="W615" s="734">
        <v>0</v>
      </c>
      <c r="X615" s="734">
        <v>0</v>
      </c>
      <c r="Y615" s="734">
        <v>0</v>
      </c>
      <c r="Z615" s="734">
        <v>0</v>
      </c>
      <c r="AA615" s="734">
        <v>0</v>
      </c>
      <c r="AB615" s="734">
        <v>0</v>
      </c>
      <c r="AC615" s="149">
        <v>23</v>
      </c>
      <c r="AD615" s="149" t="s">
        <v>24</v>
      </c>
      <c r="AE615" s="148">
        <v>0</v>
      </c>
      <c r="AF615" s="149">
        <v>0</v>
      </c>
      <c r="AG615" s="148">
        <v>0</v>
      </c>
      <c r="AH615" s="149">
        <v>0</v>
      </c>
      <c r="AI615" s="148">
        <v>0</v>
      </c>
      <c r="AJ615" s="501">
        <v>0</v>
      </c>
    </row>
    <row r="616" spans="1:36" x14ac:dyDescent="0.2">
      <c r="A616" s="352" t="s">
        <v>110</v>
      </c>
      <c r="B616" s="500">
        <v>2</v>
      </c>
      <c r="C616" s="148">
        <v>0</v>
      </c>
      <c r="D616" s="148">
        <v>2</v>
      </c>
      <c r="E616" s="148">
        <v>0</v>
      </c>
      <c r="F616" s="148">
        <v>0</v>
      </c>
      <c r="G616" s="148">
        <v>0</v>
      </c>
      <c r="H616" s="148">
        <v>0</v>
      </c>
      <c r="I616" s="148">
        <v>0</v>
      </c>
      <c r="J616" s="148">
        <v>0</v>
      </c>
      <c r="K616" s="148">
        <v>0</v>
      </c>
      <c r="L616" s="148">
        <v>0</v>
      </c>
      <c r="M616" s="512"/>
      <c r="N616" s="528" t="s">
        <v>110</v>
      </c>
      <c r="O616" s="733">
        <v>0</v>
      </c>
      <c r="P616" s="734">
        <v>0</v>
      </c>
      <c r="Q616" s="734">
        <v>0</v>
      </c>
      <c r="R616" s="734">
        <v>1</v>
      </c>
      <c r="S616" s="734">
        <v>0</v>
      </c>
      <c r="T616" s="734">
        <v>1</v>
      </c>
      <c r="U616" s="734">
        <v>0</v>
      </c>
      <c r="V616" s="734">
        <v>0</v>
      </c>
      <c r="W616" s="734">
        <v>0</v>
      </c>
      <c r="X616" s="734">
        <v>0</v>
      </c>
      <c r="Y616" s="734">
        <v>0</v>
      </c>
      <c r="Z616" s="734">
        <v>0</v>
      </c>
      <c r="AA616" s="734">
        <v>0</v>
      </c>
      <c r="AB616" s="734">
        <v>0</v>
      </c>
      <c r="AC616" s="149">
        <v>26</v>
      </c>
      <c r="AD616" s="149" t="s">
        <v>24</v>
      </c>
      <c r="AE616" s="148">
        <v>1</v>
      </c>
      <c r="AF616" s="149">
        <v>50</v>
      </c>
      <c r="AG616" s="148">
        <v>0</v>
      </c>
      <c r="AH616" s="149">
        <v>0</v>
      </c>
      <c r="AI616" s="148">
        <v>0</v>
      </c>
      <c r="AJ616" s="501">
        <v>0</v>
      </c>
    </row>
    <row r="617" spans="1:36" x14ac:dyDescent="0.2">
      <c r="A617" s="352" t="s">
        <v>111</v>
      </c>
      <c r="B617" s="500">
        <v>4</v>
      </c>
      <c r="C617" s="148">
        <v>0</v>
      </c>
      <c r="D617" s="148">
        <v>4</v>
      </c>
      <c r="E617" s="148">
        <v>0</v>
      </c>
      <c r="F617" s="148">
        <v>0</v>
      </c>
      <c r="G617" s="148">
        <v>0</v>
      </c>
      <c r="H617" s="148">
        <v>0</v>
      </c>
      <c r="I617" s="148">
        <v>0</v>
      </c>
      <c r="J617" s="148">
        <v>0</v>
      </c>
      <c r="K617" s="148">
        <v>0</v>
      </c>
      <c r="L617" s="148">
        <v>0</v>
      </c>
      <c r="M617" s="512"/>
      <c r="N617" s="528" t="s">
        <v>111</v>
      </c>
      <c r="O617" s="733">
        <v>0</v>
      </c>
      <c r="P617" s="734">
        <v>0</v>
      </c>
      <c r="Q617" s="734">
        <v>0</v>
      </c>
      <c r="R617" s="734">
        <v>4</v>
      </c>
      <c r="S617" s="734">
        <v>0</v>
      </c>
      <c r="T617" s="734">
        <v>0</v>
      </c>
      <c r="U617" s="734">
        <v>0</v>
      </c>
      <c r="V617" s="734">
        <v>0</v>
      </c>
      <c r="W617" s="734">
        <v>0</v>
      </c>
      <c r="X617" s="734">
        <v>0</v>
      </c>
      <c r="Y617" s="734">
        <v>0</v>
      </c>
      <c r="Z617" s="734">
        <v>0</v>
      </c>
      <c r="AA617" s="734">
        <v>0</v>
      </c>
      <c r="AB617" s="734">
        <v>0</v>
      </c>
      <c r="AC617" s="149">
        <v>23.3</v>
      </c>
      <c r="AD617" s="149" t="s">
        <v>24</v>
      </c>
      <c r="AE617" s="148">
        <v>0</v>
      </c>
      <c r="AF617" s="149">
        <v>0</v>
      </c>
      <c r="AG617" s="148">
        <v>0</v>
      </c>
      <c r="AH617" s="149">
        <v>0</v>
      </c>
      <c r="AI617" s="148">
        <v>0</v>
      </c>
      <c r="AJ617" s="501">
        <v>0</v>
      </c>
    </row>
    <row r="618" spans="1:36" x14ac:dyDescent="0.2">
      <c r="A618" s="352" t="s">
        <v>67</v>
      </c>
      <c r="B618" s="500">
        <v>2</v>
      </c>
      <c r="C618" s="148">
        <v>0</v>
      </c>
      <c r="D618" s="148">
        <v>2</v>
      </c>
      <c r="E618" s="148">
        <v>0</v>
      </c>
      <c r="F618" s="148">
        <v>0</v>
      </c>
      <c r="G618" s="148">
        <v>0</v>
      </c>
      <c r="H618" s="148">
        <v>0</v>
      </c>
      <c r="I618" s="148">
        <v>0</v>
      </c>
      <c r="J618" s="148">
        <v>0</v>
      </c>
      <c r="K618" s="148">
        <v>0</v>
      </c>
      <c r="L618" s="148">
        <v>0</v>
      </c>
      <c r="M618" s="512"/>
      <c r="N618" s="528" t="s">
        <v>67</v>
      </c>
      <c r="O618" s="733">
        <v>0</v>
      </c>
      <c r="P618" s="734">
        <v>0</v>
      </c>
      <c r="Q618" s="734">
        <v>0</v>
      </c>
      <c r="R618" s="734">
        <v>1</v>
      </c>
      <c r="S618" s="734">
        <v>1</v>
      </c>
      <c r="T618" s="734">
        <v>0</v>
      </c>
      <c r="U618" s="734">
        <v>0</v>
      </c>
      <c r="V618" s="734">
        <v>0</v>
      </c>
      <c r="W618" s="734">
        <v>0</v>
      </c>
      <c r="X618" s="734">
        <v>0</v>
      </c>
      <c r="Y618" s="734">
        <v>0</v>
      </c>
      <c r="Z618" s="734">
        <v>0</v>
      </c>
      <c r="AA618" s="734">
        <v>0</v>
      </c>
      <c r="AB618" s="734">
        <v>0</v>
      </c>
      <c r="AC618" s="149">
        <v>24.6</v>
      </c>
      <c r="AD618" s="149" t="s">
        <v>24</v>
      </c>
      <c r="AE618" s="148">
        <v>0</v>
      </c>
      <c r="AF618" s="149">
        <v>0</v>
      </c>
      <c r="AG618" s="148">
        <v>0</v>
      </c>
      <c r="AH618" s="149">
        <v>0</v>
      </c>
      <c r="AI618" s="148">
        <v>0</v>
      </c>
      <c r="AJ618" s="501">
        <v>0</v>
      </c>
    </row>
    <row r="619" spans="1:36" x14ac:dyDescent="0.2">
      <c r="A619" s="352" t="s">
        <v>112</v>
      </c>
      <c r="B619" s="500">
        <v>2</v>
      </c>
      <c r="C619" s="148">
        <v>0</v>
      </c>
      <c r="D619" s="148">
        <v>1</v>
      </c>
      <c r="E619" s="148">
        <v>0</v>
      </c>
      <c r="F619" s="148">
        <v>1</v>
      </c>
      <c r="G619" s="148">
        <v>0</v>
      </c>
      <c r="H619" s="148">
        <v>0</v>
      </c>
      <c r="I619" s="148">
        <v>0</v>
      </c>
      <c r="J619" s="148">
        <v>0</v>
      </c>
      <c r="K619" s="148">
        <v>0</v>
      </c>
      <c r="L619" s="148">
        <v>0</v>
      </c>
      <c r="M619" s="512"/>
      <c r="N619" s="528" t="s">
        <v>112</v>
      </c>
      <c r="O619" s="733">
        <v>0</v>
      </c>
      <c r="P619" s="734">
        <v>0</v>
      </c>
      <c r="Q619" s="734">
        <v>0</v>
      </c>
      <c r="R619" s="734">
        <v>1</v>
      </c>
      <c r="S619" s="734">
        <v>0</v>
      </c>
      <c r="T619" s="734">
        <v>1</v>
      </c>
      <c r="U619" s="734">
        <v>0</v>
      </c>
      <c r="V619" s="734">
        <v>0</v>
      </c>
      <c r="W619" s="734">
        <v>0</v>
      </c>
      <c r="X619" s="734">
        <v>0</v>
      </c>
      <c r="Y619" s="734">
        <v>0</v>
      </c>
      <c r="Z619" s="734">
        <v>0</v>
      </c>
      <c r="AA619" s="734">
        <v>0</v>
      </c>
      <c r="AB619" s="734">
        <v>0</v>
      </c>
      <c r="AC619" s="149">
        <v>27.5</v>
      </c>
      <c r="AD619" s="149" t="s">
        <v>24</v>
      </c>
      <c r="AE619" s="148">
        <v>1</v>
      </c>
      <c r="AF619" s="149">
        <v>50</v>
      </c>
      <c r="AG619" s="148">
        <v>0</v>
      </c>
      <c r="AH619" s="149">
        <v>0</v>
      </c>
      <c r="AI619" s="148">
        <v>0</v>
      </c>
      <c r="AJ619" s="501">
        <v>0</v>
      </c>
    </row>
    <row r="620" spans="1:36" x14ac:dyDescent="0.2">
      <c r="A620" s="352" t="s">
        <v>113</v>
      </c>
      <c r="B620" s="500">
        <v>3</v>
      </c>
      <c r="C620" s="148">
        <v>0</v>
      </c>
      <c r="D620" s="148">
        <v>3</v>
      </c>
      <c r="E620" s="148">
        <v>0</v>
      </c>
      <c r="F620" s="148">
        <v>0</v>
      </c>
      <c r="G620" s="148">
        <v>0</v>
      </c>
      <c r="H620" s="148">
        <v>0</v>
      </c>
      <c r="I620" s="148">
        <v>0</v>
      </c>
      <c r="J620" s="148">
        <v>0</v>
      </c>
      <c r="K620" s="148">
        <v>0</v>
      </c>
      <c r="L620" s="148">
        <v>0</v>
      </c>
      <c r="M620" s="512"/>
      <c r="N620" s="528" t="s">
        <v>113</v>
      </c>
      <c r="O620" s="733">
        <v>0</v>
      </c>
      <c r="P620" s="734">
        <v>0</v>
      </c>
      <c r="Q620" s="734">
        <v>0</v>
      </c>
      <c r="R620" s="734">
        <v>0</v>
      </c>
      <c r="S620" s="734">
        <v>2</v>
      </c>
      <c r="T620" s="734">
        <v>1</v>
      </c>
      <c r="U620" s="734">
        <v>0</v>
      </c>
      <c r="V620" s="734">
        <v>0</v>
      </c>
      <c r="W620" s="734">
        <v>0</v>
      </c>
      <c r="X620" s="734">
        <v>0</v>
      </c>
      <c r="Y620" s="734">
        <v>0</v>
      </c>
      <c r="Z620" s="734">
        <v>0</v>
      </c>
      <c r="AA620" s="734">
        <v>0</v>
      </c>
      <c r="AB620" s="734">
        <v>0</v>
      </c>
      <c r="AC620" s="149">
        <v>29.7</v>
      </c>
      <c r="AD620" s="149" t="s">
        <v>24</v>
      </c>
      <c r="AE620" s="148">
        <v>1</v>
      </c>
      <c r="AF620" s="149">
        <v>33.333333333333329</v>
      </c>
      <c r="AG620" s="148">
        <v>0</v>
      </c>
      <c r="AH620" s="149">
        <v>0</v>
      </c>
      <c r="AI620" s="148">
        <v>0</v>
      </c>
      <c r="AJ620" s="501">
        <v>0</v>
      </c>
    </row>
    <row r="621" spans="1:36" x14ac:dyDescent="0.2">
      <c r="A621" s="352" t="s">
        <v>114</v>
      </c>
      <c r="B621" s="500">
        <v>4</v>
      </c>
      <c r="C621" s="148">
        <v>1</v>
      </c>
      <c r="D621" s="148">
        <v>3</v>
      </c>
      <c r="E621" s="148">
        <v>0</v>
      </c>
      <c r="F621" s="148">
        <v>0</v>
      </c>
      <c r="G621" s="148">
        <v>0</v>
      </c>
      <c r="H621" s="148">
        <v>0</v>
      </c>
      <c r="I621" s="148">
        <v>0</v>
      </c>
      <c r="J621" s="148">
        <v>0</v>
      </c>
      <c r="K621" s="148">
        <v>0</v>
      </c>
      <c r="L621" s="148">
        <v>0</v>
      </c>
      <c r="M621" s="512"/>
      <c r="N621" s="528" t="s">
        <v>114</v>
      </c>
      <c r="O621" s="733">
        <v>0</v>
      </c>
      <c r="P621" s="734">
        <v>1</v>
      </c>
      <c r="Q621" s="734">
        <v>0</v>
      </c>
      <c r="R621" s="734">
        <v>0</v>
      </c>
      <c r="S621" s="734">
        <v>3</v>
      </c>
      <c r="T621" s="734">
        <v>0</v>
      </c>
      <c r="U621" s="734">
        <v>0</v>
      </c>
      <c r="V621" s="734">
        <v>0</v>
      </c>
      <c r="W621" s="734">
        <v>0</v>
      </c>
      <c r="X621" s="734">
        <v>0</v>
      </c>
      <c r="Y621" s="734">
        <v>0</v>
      </c>
      <c r="Z621" s="734">
        <v>0</v>
      </c>
      <c r="AA621" s="734">
        <v>0</v>
      </c>
      <c r="AB621" s="734">
        <v>0</v>
      </c>
      <c r="AC621" s="149">
        <v>23.6</v>
      </c>
      <c r="AD621" s="149" t="s">
        <v>24</v>
      </c>
      <c r="AE621" s="148">
        <v>0</v>
      </c>
      <c r="AF621" s="149">
        <v>0</v>
      </c>
      <c r="AG621" s="148">
        <v>0</v>
      </c>
      <c r="AH621" s="149">
        <v>0</v>
      </c>
      <c r="AI621" s="148">
        <v>0</v>
      </c>
      <c r="AJ621" s="501">
        <v>0</v>
      </c>
    </row>
    <row r="622" spans="1:36" x14ac:dyDescent="0.2">
      <c r="A622" s="352" t="s">
        <v>69</v>
      </c>
      <c r="B622" s="504">
        <v>1</v>
      </c>
      <c r="C622" s="150">
        <v>0</v>
      </c>
      <c r="D622" s="150">
        <v>1</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1</v>
      </c>
      <c r="U622" s="734">
        <v>0</v>
      </c>
      <c r="V622" s="734">
        <v>0</v>
      </c>
      <c r="W622" s="734">
        <v>0</v>
      </c>
      <c r="X622" s="734">
        <v>0</v>
      </c>
      <c r="Y622" s="734">
        <v>0</v>
      </c>
      <c r="Z622" s="734">
        <v>0</v>
      </c>
      <c r="AA622" s="734">
        <v>0</v>
      </c>
      <c r="AB622" s="734">
        <v>0</v>
      </c>
      <c r="AC622" s="151">
        <v>31.3</v>
      </c>
      <c r="AD622" s="151" t="s">
        <v>24</v>
      </c>
      <c r="AE622" s="150">
        <v>1</v>
      </c>
      <c r="AF622" s="151">
        <v>100</v>
      </c>
      <c r="AG622" s="150">
        <v>0</v>
      </c>
      <c r="AH622" s="151">
        <v>0</v>
      </c>
      <c r="AI622" s="150">
        <v>0</v>
      </c>
      <c r="AJ622" s="505">
        <v>0</v>
      </c>
    </row>
    <row r="623" spans="1:36" x14ac:dyDescent="0.2">
      <c r="A623" s="352" t="s">
        <v>115</v>
      </c>
      <c r="B623" s="500">
        <v>2</v>
      </c>
      <c r="C623" s="148">
        <v>0</v>
      </c>
      <c r="D623" s="148">
        <v>2</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2</v>
      </c>
      <c r="U623" s="734">
        <v>0</v>
      </c>
      <c r="V623" s="734">
        <v>0</v>
      </c>
      <c r="W623" s="734">
        <v>0</v>
      </c>
      <c r="X623" s="734">
        <v>0</v>
      </c>
      <c r="Y623" s="734">
        <v>0</v>
      </c>
      <c r="Z623" s="734">
        <v>0</v>
      </c>
      <c r="AA623" s="734">
        <v>0</v>
      </c>
      <c r="AB623" s="734">
        <v>0</v>
      </c>
      <c r="AC623" s="149">
        <v>30.3</v>
      </c>
      <c r="AD623" s="149" t="s">
        <v>24</v>
      </c>
      <c r="AE623" s="148">
        <v>2</v>
      </c>
      <c r="AF623" s="149">
        <v>100</v>
      </c>
      <c r="AG623" s="148">
        <v>0</v>
      </c>
      <c r="AH623" s="149">
        <v>0</v>
      </c>
      <c r="AI623" s="148">
        <v>0</v>
      </c>
      <c r="AJ623" s="501">
        <v>0</v>
      </c>
    </row>
    <row r="624" spans="1:36" x14ac:dyDescent="0.2">
      <c r="A624" s="352" t="s">
        <v>116</v>
      </c>
      <c r="B624" s="500">
        <v>2</v>
      </c>
      <c r="C624" s="148">
        <v>0</v>
      </c>
      <c r="D624" s="148">
        <v>2</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2</v>
      </c>
      <c r="T624" s="734">
        <v>0</v>
      </c>
      <c r="U624" s="734">
        <v>0</v>
      </c>
      <c r="V624" s="734">
        <v>0</v>
      </c>
      <c r="W624" s="734">
        <v>0</v>
      </c>
      <c r="X624" s="734">
        <v>0</v>
      </c>
      <c r="Y624" s="734">
        <v>0</v>
      </c>
      <c r="Z624" s="734">
        <v>0</v>
      </c>
      <c r="AA624" s="734">
        <v>0</v>
      </c>
      <c r="AB624" s="734">
        <v>0</v>
      </c>
      <c r="AC624" s="149">
        <v>27</v>
      </c>
      <c r="AD624" s="149" t="s">
        <v>24</v>
      </c>
      <c r="AE624" s="148">
        <v>0</v>
      </c>
      <c r="AF624" s="149">
        <v>0</v>
      </c>
      <c r="AG624" s="148">
        <v>0</v>
      </c>
      <c r="AH624" s="149">
        <v>0</v>
      </c>
      <c r="AI624" s="148">
        <v>0</v>
      </c>
      <c r="AJ624" s="501">
        <v>0</v>
      </c>
    </row>
    <row r="625" spans="1:36" ht="13.5" thickBot="1" x14ac:dyDescent="0.25">
      <c r="A625" s="352" t="s">
        <v>117</v>
      </c>
      <c r="B625" s="502">
        <v>7</v>
      </c>
      <c r="C625" s="152">
        <v>0</v>
      </c>
      <c r="D625" s="152">
        <v>7</v>
      </c>
      <c r="E625" s="152">
        <v>0</v>
      </c>
      <c r="F625" s="152">
        <v>0</v>
      </c>
      <c r="G625" s="152">
        <v>0</v>
      </c>
      <c r="H625" s="152">
        <v>0</v>
      </c>
      <c r="I625" s="152">
        <v>0</v>
      </c>
      <c r="J625" s="152">
        <v>0</v>
      </c>
      <c r="K625" s="152">
        <v>0</v>
      </c>
      <c r="L625" s="152">
        <v>0</v>
      </c>
      <c r="M625" s="513"/>
      <c r="N625" s="528" t="s">
        <v>117</v>
      </c>
      <c r="O625" s="735">
        <v>0</v>
      </c>
      <c r="P625" s="736">
        <v>0</v>
      </c>
      <c r="Q625" s="736">
        <v>0</v>
      </c>
      <c r="R625" s="736">
        <v>2</v>
      </c>
      <c r="S625" s="736">
        <v>4</v>
      </c>
      <c r="T625" s="736">
        <v>1</v>
      </c>
      <c r="U625" s="736">
        <v>0</v>
      </c>
      <c r="V625" s="736">
        <v>0</v>
      </c>
      <c r="W625" s="736">
        <v>0</v>
      </c>
      <c r="X625" s="736">
        <v>0</v>
      </c>
      <c r="Y625" s="736">
        <v>0</v>
      </c>
      <c r="Z625" s="736">
        <v>0</v>
      </c>
      <c r="AA625" s="736">
        <v>0</v>
      </c>
      <c r="AB625" s="736">
        <v>0</v>
      </c>
      <c r="AC625" s="737">
        <v>27.4</v>
      </c>
      <c r="AD625" s="153" t="s">
        <v>24</v>
      </c>
      <c r="AE625" s="152">
        <v>1</v>
      </c>
      <c r="AF625" s="153">
        <v>14.285714285714285</v>
      </c>
      <c r="AG625" s="152">
        <v>0</v>
      </c>
      <c r="AH625" s="153">
        <v>0</v>
      </c>
      <c r="AI625" s="152">
        <v>0</v>
      </c>
      <c r="AJ625" s="503">
        <v>0</v>
      </c>
    </row>
    <row r="626" spans="1:36" x14ac:dyDescent="0.2">
      <c r="A626" s="352" t="s">
        <v>71</v>
      </c>
      <c r="B626" s="500">
        <v>2</v>
      </c>
      <c r="C626" s="148">
        <v>0</v>
      </c>
      <c r="D626" s="148">
        <v>2</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2</v>
      </c>
      <c r="T626" s="739">
        <v>0</v>
      </c>
      <c r="U626" s="739">
        <v>0</v>
      </c>
      <c r="V626" s="739">
        <v>0</v>
      </c>
      <c r="W626" s="739">
        <v>0</v>
      </c>
      <c r="X626" s="739">
        <v>0</v>
      </c>
      <c r="Y626" s="739">
        <v>0</v>
      </c>
      <c r="Z626" s="739">
        <v>0</v>
      </c>
      <c r="AA626" s="739">
        <v>0</v>
      </c>
      <c r="AB626" s="739">
        <v>0</v>
      </c>
      <c r="AC626" s="151">
        <v>26.3</v>
      </c>
      <c r="AD626" s="149" t="s">
        <v>24</v>
      </c>
      <c r="AE626" s="148">
        <v>0</v>
      </c>
      <c r="AF626" s="149">
        <v>0</v>
      </c>
      <c r="AG626" s="148">
        <v>0</v>
      </c>
      <c r="AH626" s="149">
        <v>0</v>
      </c>
      <c r="AI626" s="148">
        <v>0</v>
      </c>
      <c r="AJ626" s="501">
        <v>0</v>
      </c>
    </row>
    <row r="627" spans="1:36" x14ac:dyDescent="0.2">
      <c r="A627" s="352" t="s">
        <v>118</v>
      </c>
      <c r="B627" s="500">
        <v>2</v>
      </c>
      <c r="C627" s="148">
        <v>0</v>
      </c>
      <c r="D627" s="148">
        <v>2</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2</v>
      </c>
      <c r="T627" s="734">
        <v>0</v>
      </c>
      <c r="U627" s="734">
        <v>0</v>
      </c>
      <c r="V627" s="734">
        <v>0</v>
      </c>
      <c r="W627" s="734">
        <v>0</v>
      </c>
      <c r="X627" s="734">
        <v>0</v>
      </c>
      <c r="Y627" s="734">
        <v>0</v>
      </c>
      <c r="Z627" s="734">
        <v>0</v>
      </c>
      <c r="AA627" s="734">
        <v>0</v>
      </c>
      <c r="AB627" s="734">
        <v>0</v>
      </c>
      <c r="AC627" s="149">
        <v>27.4</v>
      </c>
      <c r="AD627" s="149" t="s">
        <v>24</v>
      </c>
      <c r="AE627" s="148">
        <v>0</v>
      </c>
      <c r="AF627" s="149">
        <v>0</v>
      </c>
      <c r="AG627" s="148">
        <v>0</v>
      </c>
      <c r="AH627" s="149">
        <v>0</v>
      </c>
      <c r="AI627" s="148">
        <v>0</v>
      </c>
      <c r="AJ627" s="501">
        <v>0</v>
      </c>
    </row>
    <row r="628" spans="1:36" x14ac:dyDescent="0.2">
      <c r="A628" s="352" t="s">
        <v>119</v>
      </c>
      <c r="B628" s="500">
        <v>0</v>
      </c>
      <c r="C628" s="148">
        <v>0</v>
      </c>
      <c r="D628" s="148">
        <v>0</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0</v>
      </c>
      <c r="W628" s="734">
        <v>0</v>
      </c>
      <c r="X628" s="734">
        <v>0</v>
      </c>
      <c r="Y628" s="734">
        <v>0</v>
      </c>
      <c r="Z628" s="734">
        <v>0</v>
      </c>
      <c r="AA628" s="734">
        <v>0</v>
      </c>
      <c r="AB628" s="734">
        <v>0</v>
      </c>
      <c r="AC628" s="149" t="s">
        <v>24</v>
      </c>
      <c r="AD628" s="149" t="s">
        <v>24</v>
      </c>
      <c r="AE628" s="148">
        <v>0</v>
      </c>
      <c r="AF628" s="149">
        <v>0</v>
      </c>
      <c r="AG628" s="148">
        <v>0</v>
      </c>
      <c r="AH628" s="149">
        <v>0</v>
      </c>
      <c r="AI628" s="148">
        <v>0</v>
      </c>
      <c r="AJ628" s="501">
        <v>0</v>
      </c>
    </row>
    <row r="629" spans="1:36" x14ac:dyDescent="0.2">
      <c r="A629" s="352" t="s">
        <v>120</v>
      </c>
      <c r="B629" s="500">
        <v>1</v>
      </c>
      <c r="C629" s="148">
        <v>0</v>
      </c>
      <c r="D629" s="148">
        <v>1</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0</v>
      </c>
      <c r="V629" s="734">
        <v>0</v>
      </c>
      <c r="W629" s="734">
        <v>0</v>
      </c>
      <c r="X629" s="734">
        <v>0</v>
      </c>
      <c r="Y629" s="734">
        <v>0</v>
      </c>
      <c r="Z629" s="734">
        <v>0</v>
      </c>
      <c r="AA629" s="734">
        <v>0</v>
      </c>
      <c r="AB629" s="734">
        <v>0</v>
      </c>
      <c r="AC629" s="149">
        <v>31</v>
      </c>
      <c r="AD629" s="149" t="s">
        <v>24</v>
      </c>
      <c r="AE629" s="148">
        <v>1</v>
      </c>
      <c r="AF629" s="149">
        <v>100</v>
      </c>
      <c r="AG629" s="148">
        <v>0</v>
      </c>
      <c r="AH629" s="149">
        <v>0</v>
      </c>
      <c r="AI629" s="148">
        <v>0</v>
      </c>
      <c r="AJ629" s="501">
        <v>0</v>
      </c>
    </row>
    <row r="630" spans="1:36" x14ac:dyDescent="0.2">
      <c r="A630" s="352" t="s">
        <v>72</v>
      </c>
      <c r="B630" s="500">
        <v>2</v>
      </c>
      <c r="C630" s="148">
        <v>0</v>
      </c>
      <c r="D630" s="148">
        <v>2</v>
      </c>
      <c r="E630" s="148">
        <v>0</v>
      </c>
      <c r="F630" s="148">
        <v>0</v>
      </c>
      <c r="G630" s="148">
        <v>0</v>
      </c>
      <c r="H630" s="148">
        <v>0</v>
      </c>
      <c r="I630" s="148">
        <v>0</v>
      </c>
      <c r="J630" s="148">
        <v>0</v>
      </c>
      <c r="K630" s="148">
        <v>0</v>
      </c>
      <c r="L630" s="148">
        <v>0</v>
      </c>
      <c r="M630" s="512"/>
      <c r="N630" s="528" t="s">
        <v>72</v>
      </c>
      <c r="O630" s="733">
        <v>0</v>
      </c>
      <c r="P630" s="734">
        <v>0</v>
      </c>
      <c r="Q630" s="734">
        <v>0</v>
      </c>
      <c r="R630" s="734">
        <v>1</v>
      </c>
      <c r="S630" s="734">
        <v>0</v>
      </c>
      <c r="T630" s="734">
        <v>1</v>
      </c>
      <c r="U630" s="734">
        <v>0</v>
      </c>
      <c r="V630" s="734">
        <v>0</v>
      </c>
      <c r="W630" s="734">
        <v>0</v>
      </c>
      <c r="X630" s="734">
        <v>0</v>
      </c>
      <c r="Y630" s="734">
        <v>0</v>
      </c>
      <c r="Z630" s="734">
        <v>0</v>
      </c>
      <c r="AA630" s="734">
        <v>0</v>
      </c>
      <c r="AB630" s="734">
        <v>0</v>
      </c>
      <c r="AC630" s="149">
        <v>28.7</v>
      </c>
      <c r="AD630" s="149" t="s">
        <v>24</v>
      </c>
      <c r="AE630" s="148">
        <v>1</v>
      </c>
      <c r="AF630" s="149">
        <v>50</v>
      </c>
      <c r="AG630" s="148">
        <v>0</v>
      </c>
      <c r="AH630" s="149">
        <v>0</v>
      </c>
      <c r="AI630" s="148">
        <v>0</v>
      </c>
      <c r="AJ630" s="501">
        <v>0</v>
      </c>
    </row>
    <row r="631" spans="1:36" x14ac:dyDescent="0.2">
      <c r="A631" s="352" t="s">
        <v>121</v>
      </c>
      <c r="B631" s="500">
        <v>0</v>
      </c>
      <c r="C631" s="148">
        <v>0</v>
      </c>
      <c r="D631" s="148">
        <v>0</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0</v>
      </c>
      <c r="V631" s="734">
        <v>0</v>
      </c>
      <c r="W631" s="734">
        <v>0</v>
      </c>
      <c r="X631" s="734">
        <v>0</v>
      </c>
      <c r="Y631" s="734">
        <v>0</v>
      </c>
      <c r="Z631" s="734">
        <v>0</v>
      </c>
      <c r="AA631" s="734">
        <v>0</v>
      </c>
      <c r="AB631" s="734">
        <v>0</v>
      </c>
      <c r="AC631" s="149" t="s">
        <v>24</v>
      </c>
      <c r="AD631" s="149" t="s">
        <v>24</v>
      </c>
      <c r="AE631" s="148">
        <v>0</v>
      </c>
      <c r="AF631" s="149">
        <v>0</v>
      </c>
      <c r="AG631" s="148">
        <v>0</v>
      </c>
      <c r="AH631" s="149">
        <v>0</v>
      </c>
      <c r="AI631" s="148">
        <v>0</v>
      </c>
      <c r="AJ631" s="501">
        <v>0</v>
      </c>
    </row>
    <row r="632" spans="1:36" x14ac:dyDescent="0.2">
      <c r="A632" s="352" t="s">
        <v>122</v>
      </c>
      <c r="B632" s="500">
        <v>1</v>
      </c>
      <c r="C632" s="148">
        <v>0</v>
      </c>
      <c r="D632" s="148">
        <v>1</v>
      </c>
      <c r="E632" s="148">
        <v>0</v>
      </c>
      <c r="F632" s="148">
        <v>0</v>
      </c>
      <c r="G632" s="148">
        <v>0</v>
      </c>
      <c r="H632" s="148">
        <v>0</v>
      </c>
      <c r="I632" s="148">
        <v>0</v>
      </c>
      <c r="J632" s="148">
        <v>0</v>
      </c>
      <c r="K632" s="148">
        <v>0</v>
      </c>
      <c r="L632" s="148">
        <v>0</v>
      </c>
      <c r="M632" s="512"/>
      <c r="N632" s="528" t="s">
        <v>122</v>
      </c>
      <c r="O632" s="733">
        <v>0</v>
      </c>
      <c r="P632" s="734">
        <v>1</v>
      </c>
      <c r="Q632" s="734">
        <v>0</v>
      </c>
      <c r="R632" s="734">
        <v>0</v>
      </c>
      <c r="S632" s="734">
        <v>0</v>
      </c>
      <c r="T632" s="734">
        <v>0</v>
      </c>
      <c r="U632" s="734">
        <v>0</v>
      </c>
      <c r="V632" s="734">
        <v>0</v>
      </c>
      <c r="W632" s="734">
        <v>0</v>
      </c>
      <c r="X632" s="734">
        <v>0</v>
      </c>
      <c r="Y632" s="734">
        <v>0</v>
      </c>
      <c r="Z632" s="734">
        <v>0</v>
      </c>
      <c r="AA632" s="734">
        <v>0</v>
      </c>
      <c r="AB632" s="734">
        <v>0</v>
      </c>
      <c r="AC632" s="149">
        <v>14.9</v>
      </c>
      <c r="AD632" s="149" t="s">
        <v>24</v>
      </c>
      <c r="AE632" s="148">
        <v>0</v>
      </c>
      <c r="AF632" s="149">
        <v>0</v>
      </c>
      <c r="AG632" s="148">
        <v>0</v>
      </c>
      <c r="AH632" s="149">
        <v>0</v>
      </c>
      <c r="AI632" s="148">
        <v>0</v>
      </c>
      <c r="AJ632" s="501">
        <v>0</v>
      </c>
    </row>
    <row r="633" spans="1:36" x14ac:dyDescent="0.2">
      <c r="A633" s="352" t="s">
        <v>123</v>
      </c>
      <c r="B633" s="500">
        <v>1</v>
      </c>
      <c r="C633" s="148">
        <v>0</v>
      </c>
      <c r="D633" s="148">
        <v>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1</v>
      </c>
      <c r="V633" s="734">
        <v>0</v>
      </c>
      <c r="W633" s="734">
        <v>0</v>
      </c>
      <c r="X633" s="734">
        <v>0</v>
      </c>
      <c r="Y633" s="734">
        <v>0</v>
      </c>
      <c r="Z633" s="734">
        <v>0</v>
      </c>
      <c r="AA633" s="734">
        <v>0</v>
      </c>
      <c r="AB633" s="734">
        <v>0</v>
      </c>
      <c r="AC633" s="149">
        <v>39.200000000000003</v>
      </c>
      <c r="AD633" s="149" t="s">
        <v>24</v>
      </c>
      <c r="AE633" s="148">
        <v>1</v>
      </c>
      <c r="AF633" s="149">
        <v>100</v>
      </c>
      <c r="AG633" s="148">
        <v>1</v>
      </c>
      <c r="AH633" s="149">
        <v>100</v>
      </c>
      <c r="AI633" s="148">
        <v>0</v>
      </c>
      <c r="AJ633" s="501">
        <v>0</v>
      </c>
    </row>
    <row r="634" spans="1:36" x14ac:dyDescent="0.2">
      <c r="A634" s="352" t="s">
        <v>74</v>
      </c>
      <c r="B634" s="500">
        <v>0</v>
      </c>
      <c r="C634" s="148">
        <v>0</v>
      </c>
      <c r="D634" s="148">
        <v>0</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t="s">
        <v>24</v>
      </c>
      <c r="AD634" s="149" t="s">
        <v>24</v>
      </c>
      <c r="AE634" s="148">
        <v>0</v>
      </c>
      <c r="AF634" s="149">
        <v>0</v>
      </c>
      <c r="AG634" s="148">
        <v>0</v>
      </c>
      <c r="AH634" s="149">
        <v>0</v>
      </c>
      <c r="AI634" s="148">
        <v>0</v>
      </c>
      <c r="AJ634" s="501">
        <v>0</v>
      </c>
    </row>
    <row r="635" spans="1:36" x14ac:dyDescent="0.2">
      <c r="A635" s="352" t="s">
        <v>124</v>
      </c>
      <c r="B635" s="500">
        <v>1</v>
      </c>
      <c r="C635" s="148">
        <v>0</v>
      </c>
      <c r="D635" s="148">
        <v>1</v>
      </c>
      <c r="E635" s="148">
        <v>0</v>
      </c>
      <c r="F635" s="148">
        <v>0</v>
      </c>
      <c r="G635" s="148">
        <v>0</v>
      </c>
      <c r="H635" s="148">
        <v>0</v>
      </c>
      <c r="I635" s="148">
        <v>0</v>
      </c>
      <c r="J635" s="148">
        <v>0</v>
      </c>
      <c r="K635" s="148">
        <v>0</v>
      </c>
      <c r="L635" s="148">
        <v>0</v>
      </c>
      <c r="M635" s="512"/>
      <c r="N635" s="528" t="s">
        <v>124</v>
      </c>
      <c r="O635" s="733">
        <v>0</v>
      </c>
      <c r="P635" s="734">
        <v>0</v>
      </c>
      <c r="Q635" s="734">
        <v>0</v>
      </c>
      <c r="R635" s="734">
        <v>1</v>
      </c>
      <c r="S635" s="734">
        <v>0</v>
      </c>
      <c r="T635" s="734">
        <v>0</v>
      </c>
      <c r="U635" s="734">
        <v>0</v>
      </c>
      <c r="V635" s="734">
        <v>0</v>
      </c>
      <c r="W635" s="734">
        <v>0</v>
      </c>
      <c r="X635" s="734">
        <v>0</v>
      </c>
      <c r="Y635" s="734">
        <v>0</v>
      </c>
      <c r="Z635" s="734">
        <v>0</v>
      </c>
      <c r="AA635" s="734">
        <v>0</v>
      </c>
      <c r="AB635" s="734">
        <v>0</v>
      </c>
      <c r="AC635" s="149">
        <v>23.7</v>
      </c>
      <c r="AD635" s="149" t="s">
        <v>24</v>
      </c>
      <c r="AE635" s="148">
        <v>0</v>
      </c>
      <c r="AF635" s="149">
        <v>0</v>
      </c>
      <c r="AG635" s="148">
        <v>0</v>
      </c>
      <c r="AH635" s="149">
        <v>0</v>
      </c>
      <c r="AI635" s="148">
        <v>0</v>
      </c>
      <c r="AJ635" s="501">
        <v>0</v>
      </c>
    </row>
    <row r="636" spans="1:36" x14ac:dyDescent="0.2">
      <c r="A636" s="352" t="s">
        <v>125</v>
      </c>
      <c r="B636" s="500">
        <v>0</v>
      </c>
      <c r="C636" s="148">
        <v>0</v>
      </c>
      <c r="D636" s="148">
        <v>0</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1</v>
      </c>
      <c r="T637" s="734">
        <v>0</v>
      </c>
      <c r="U637" s="734">
        <v>0</v>
      </c>
      <c r="V637" s="734">
        <v>0</v>
      </c>
      <c r="W637" s="734">
        <v>0</v>
      </c>
      <c r="X637" s="734">
        <v>0</v>
      </c>
      <c r="Y637" s="734">
        <v>0</v>
      </c>
      <c r="Z637" s="734">
        <v>0</v>
      </c>
      <c r="AA637" s="734">
        <v>0</v>
      </c>
      <c r="AB637" s="734">
        <v>0</v>
      </c>
      <c r="AC637" s="149">
        <v>29.4</v>
      </c>
      <c r="AD637" s="149" t="s">
        <v>24</v>
      </c>
      <c r="AE637" s="148">
        <v>0</v>
      </c>
      <c r="AF637" s="149">
        <v>0</v>
      </c>
      <c r="AG637" s="148">
        <v>0</v>
      </c>
      <c r="AH637" s="149">
        <v>0</v>
      </c>
      <c r="AI637" s="148">
        <v>0</v>
      </c>
      <c r="AJ637" s="501">
        <v>0</v>
      </c>
    </row>
    <row r="638" spans="1:36" x14ac:dyDescent="0.2">
      <c r="A638" s="352" t="s">
        <v>76</v>
      </c>
      <c r="B638" s="500">
        <v>1</v>
      </c>
      <c r="C638" s="148">
        <v>0</v>
      </c>
      <c r="D638" s="148">
        <v>1</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0</v>
      </c>
      <c r="V638" s="734">
        <v>0</v>
      </c>
      <c r="W638" s="734">
        <v>0</v>
      </c>
      <c r="X638" s="734">
        <v>0</v>
      </c>
      <c r="Y638" s="734">
        <v>0</v>
      </c>
      <c r="Z638" s="734">
        <v>0</v>
      </c>
      <c r="AA638" s="734">
        <v>0</v>
      </c>
      <c r="AB638" s="734">
        <v>0</v>
      </c>
      <c r="AC638" s="149">
        <v>31.1</v>
      </c>
      <c r="AD638" s="149" t="s">
        <v>24</v>
      </c>
      <c r="AE638" s="148">
        <v>1</v>
      </c>
      <c r="AF638" s="149">
        <v>100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38.1</v>
      </c>
      <c r="AD640" s="149" t="s">
        <v>24</v>
      </c>
      <c r="AE640" s="148">
        <v>1</v>
      </c>
      <c r="AF640" s="149">
        <v>100</v>
      </c>
      <c r="AG640" s="148">
        <v>1</v>
      </c>
      <c r="AH640" s="149">
        <v>100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231</v>
      </c>
      <c r="C646" s="459">
        <v>14</v>
      </c>
      <c r="D646" s="459">
        <v>209</v>
      </c>
      <c r="E646" s="459">
        <v>1</v>
      </c>
      <c r="F646" s="459">
        <v>7</v>
      </c>
      <c r="G646" s="459">
        <v>0</v>
      </c>
      <c r="H646" s="459">
        <v>0</v>
      </c>
      <c r="I646" s="459">
        <v>0</v>
      </c>
      <c r="J646" s="459">
        <v>0</v>
      </c>
      <c r="K646" s="459">
        <v>0</v>
      </c>
      <c r="L646" s="459">
        <v>0</v>
      </c>
      <c r="M646" s="460"/>
      <c r="N646" s="447" t="s">
        <v>389</v>
      </c>
      <c r="O646" s="458">
        <v>6</v>
      </c>
      <c r="P646" s="459">
        <v>14</v>
      </c>
      <c r="Q646" s="459">
        <v>51</v>
      </c>
      <c r="R646" s="459">
        <v>71</v>
      </c>
      <c r="S646" s="459">
        <v>66</v>
      </c>
      <c r="T646" s="459">
        <v>21</v>
      </c>
      <c r="U646" s="459">
        <v>1</v>
      </c>
      <c r="V646" s="459">
        <v>1</v>
      </c>
      <c r="W646" s="459">
        <v>0</v>
      </c>
      <c r="X646" s="459">
        <v>0</v>
      </c>
      <c r="Y646" s="459">
        <v>0</v>
      </c>
      <c r="Z646" s="459">
        <v>0</v>
      </c>
      <c r="AA646" s="459">
        <v>0</v>
      </c>
      <c r="AB646" s="459">
        <v>0</v>
      </c>
      <c r="AC646" s="471">
        <v>22.9</v>
      </c>
      <c r="AD646" s="471">
        <v>28.9</v>
      </c>
      <c r="AE646" s="459">
        <v>23</v>
      </c>
      <c r="AF646" s="471">
        <v>9.9567099567099575</v>
      </c>
      <c r="AG646" s="459">
        <v>2</v>
      </c>
      <c r="AH646" s="471">
        <v>0.86580086580086579</v>
      </c>
      <c r="AI646" s="459">
        <v>0</v>
      </c>
      <c r="AJ646" s="472">
        <v>0</v>
      </c>
    </row>
    <row r="647" spans="1:36" x14ac:dyDescent="0.2">
      <c r="A647" s="352" t="s">
        <v>390</v>
      </c>
      <c r="B647" s="461">
        <v>243</v>
      </c>
      <c r="C647" s="353">
        <v>14</v>
      </c>
      <c r="D647" s="353">
        <v>221</v>
      </c>
      <c r="E647" s="353">
        <v>1</v>
      </c>
      <c r="F647" s="353">
        <v>7</v>
      </c>
      <c r="G647" s="353">
        <v>0</v>
      </c>
      <c r="H647" s="353">
        <v>0</v>
      </c>
      <c r="I647" s="353">
        <v>0</v>
      </c>
      <c r="J647" s="353">
        <v>0</v>
      </c>
      <c r="K647" s="353">
        <v>0</v>
      </c>
      <c r="L647" s="353">
        <v>0</v>
      </c>
      <c r="M647" s="462"/>
      <c r="N647" s="448" t="s">
        <v>390</v>
      </c>
      <c r="O647" s="461">
        <v>6</v>
      </c>
      <c r="P647" s="353">
        <v>15</v>
      </c>
      <c r="Q647" s="353">
        <v>51</v>
      </c>
      <c r="R647" s="353">
        <v>73</v>
      </c>
      <c r="S647" s="353">
        <v>72</v>
      </c>
      <c r="T647" s="353">
        <v>23</v>
      </c>
      <c r="U647" s="353">
        <v>2</v>
      </c>
      <c r="V647" s="353">
        <v>1</v>
      </c>
      <c r="W647" s="353">
        <v>0</v>
      </c>
      <c r="X647" s="353">
        <v>0</v>
      </c>
      <c r="Y647" s="353">
        <v>0</v>
      </c>
      <c r="Z647" s="353">
        <v>0</v>
      </c>
      <c r="AA647" s="353">
        <v>0</v>
      </c>
      <c r="AB647" s="353">
        <v>0</v>
      </c>
      <c r="AC647" s="354">
        <v>23.1</v>
      </c>
      <c r="AD647" s="354">
        <v>29</v>
      </c>
      <c r="AE647" s="353">
        <v>26</v>
      </c>
      <c r="AF647" s="354">
        <v>10.699588477366255</v>
      </c>
      <c r="AG647" s="353">
        <v>3</v>
      </c>
      <c r="AH647" s="354">
        <v>1.2345679012345678</v>
      </c>
      <c r="AI647" s="353">
        <v>0</v>
      </c>
      <c r="AJ647" s="473">
        <v>0</v>
      </c>
    </row>
    <row r="648" spans="1:36" x14ac:dyDescent="0.2">
      <c r="A648" s="352" t="s">
        <v>391</v>
      </c>
      <c r="B648" s="461">
        <v>245</v>
      </c>
      <c r="C648" s="353">
        <v>14</v>
      </c>
      <c r="D648" s="353">
        <v>223</v>
      </c>
      <c r="E648" s="353">
        <v>1</v>
      </c>
      <c r="F648" s="353">
        <v>7</v>
      </c>
      <c r="G648" s="353">
        <v>0</v>
      </c>
      <c r="H648" s="353">
        <v>0</v>
      </c>
      <c r="I648" s="353">
        <v>0</v>
      </c>
      <c r="J648" s="353">
        <v>0</v>
      </c>
      <c r="K648" s="353">
        <v>0</v>
      </c>
      <c r="L648" s="353">
        <v>0</v>
      </c>
      <c r="M648" s="462"/>
      <c r="N648" s="448" t="s">
        <v>391</v>
      </c>
      <c r="O648" s="461">
        <v>6</v>
      </c>
      <c r="P648" s="353">
        <v>15</v>
      </c>
      <c r="Q648" s="353">
        <v>51</v>
      </c>
      <c r="R648" s="353">
        <v>73</v>
      </c>
      <c r="S648" s="353">
        <v>72</v>
      </c>
      <c r="T648" s="353">
        <v>24</v>
      </c>
      <c r="U648" s="353">
        <v>3</v>
      </c>
      <c r="V648" s="353">
        <v>1</v>
      </c>
      <c r="W648" s="353">
        <v>0</v>
      </c>
      <c r="X648" s="353">
        <v>0</v>
      </c>
      <c r="Y648" s="353">
        <v>0</v>
      </c>
      <c r="Z648" s="353">
        <v>0</v>
      </c>
      <c r="AA648" s="353">
        <v>0</v>
      </c>
      <c r="AB648" s="353">
        <v>0</v>
      </c>
      <c r="AC648" s="354">
        <v>23.2</v>
      </c>
      <c r="AD648" s="354">
        <v>29.1</v>
      </c>
      <c r="AE648" s="353">
        <v>28</v>
      </c>
      <c r="AF648" s="354">
        <v>11.428571428571429</v>
      </c>
      <c r="AG648" s="353">
        <v>4</v>
      </c>
      <c r="AH648" s="354">
        <v>1.6326530612244898</v>
      </c>
      <c r="AI648" s="353">
        <v>0</v>
      </c>
      <c r="AJ648" s="473">
        <v>0</v>
      </c>
    </row>
    <row r="649" spans="1:36" x14ac:dyDescent="0.2">
      <c r="A649" s="352" t="s">
        <v>392</v>
      </c>
      <c r="B649" s="463">
        <v>255</v>
      </c>
      <c r="C649" s="464">
        <v>14</v>
      </c>
      <c r="D649" s="464">
        <v>230</v>
      </c>
      <c r="E649" s="464">
        <v>1</v>
      </c>
      <c r="F649" s="464">
        <v>10</v>
      </c>
      <c r="G649" s="464">
        <v>0</v>
      </c>
      <c r="H649" s="464">
        <v>0</v>
      </c>
      <c r="I649" s="464">
        <v>0</v>
      </c>
      <c r="J649" s="464">
        <v>0</v>
      </c>
      <c r="K649" s="464">
        <v>0</v>
      </c>
      <c r="L649" s="464">
        <v>0</v>
      </c>
      <c r="M649" s="465"/>
      <c r="N649" s="449" t="s">
        <v>392</v>
      </c>
      <c r="O649" s="463">
        <v>6</v>
      </c>
      <c r="P649" s="464">
        <v>15</v>
      </c>
      <c r="Q649" s="464">
        <v>52</v>
      </c>
      <c r="R649" s="464">
        <v>73</v>
      </c>
      <c r="S649" s="464">
        <v>78</v>
      </c>
      <c r="T649" s="464">
        <v>27</v>
      </c>
      <c r="U649" s="464">
        <v>3</v>
      </c>
      <c r="V649" s="464">
        <v>1</v>
      </c>
      <c r="W649" s="464">
        <v>0</v>
      </c>
      <c r="X649" s="464">
        <v>0</v>
      </c>
      <c r="Y649" s="464">
        <v>0</v>
      </c>
      <c r="Z649" s="464">
        <v>0</v>
      </c>
      <c r="AA649" s="464">
        <v>0</v>
      </c>
      <c r="AB649" s="464">
        <v>0</v>
      </c>
      <c r="AC649" s="474">
        <v>23.4</v>
      </c>
      <c r="AD649" s="474">
        <v>29.3</v>
      </c>
      <c r="AE649" s="464">
        <v>31</v>
      </c>
      <c r="AF649" s="474">
        <v>12.156862745098039</v>
      </c>
      <c r="AG649" s="464">
        <v>4</v>
      </c>
      <c r="AH649" s="474">
        <v>1.5686274509803921</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45978</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1</v>
      </c>
      <c r="T660" s="734">
        <v>0</v>
      </c>
      <c r="U660" s="734">
        <v>0</v>
      </c>
      <c r="V660" s="734">
        <v>0</v>
      </c>
      <c r="W660" s="734">
        <v>0</v>
      </c>
      <c r="X660" s="734">
        <v>0</v>
      </c>
      <c r="Y660" s="734">
        <v>0</v>
      </c>
      <c r="Z660" s="734">
        <v>0</v>
      </c>
      <c r="AA660" s="734">
        <v>0</v>
      </c>
      <c r="AB660" s="734">
        <v>0</v>
      </c>
      <c r="AC660" s="149">
        <v>25.1</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1</v>
      </c>
      <c r="U664" s="734">
        <v>0</v>
      </c>
      <c r="V664" s="734">
        <v>0</v>
      </c>
      <c r="W664" s="734">
        <v>0</v>
      </c>
      <c r="X664" s="734">
        <v>0</v>
      </c>
      <c r="Y664" s="734">
        <v>0</v>
      </c>
      <c r="Z664" s="734">
        <v>0</v>
      </c>
      <c r="AA664" s="734">
        <v>0</v>
      </c>
      <c r="AB664" s="734">
        <v>0</v>
      </c>
      <c r="AC664" s="149">
        <v>31.2</v>
      </c>
      <c r="AD664" s="149" t="s">
        <v>24</v>
      </c>
      <c r="AE664" s="148">
        <v>1</v>
      </c>
      <c r="AF664" s="149">
        <v>100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0</v>
      </c>
      <c r="E667" s="148">
        <v>0</v>
      </c>
      <c r="F667" s="148">
        <v>1</v>
      </c>
      <c r="G667" s="148">
        <v>0</v>
      </c>
      <c r="H667" s="148">
        <v>0</v>
      </c>
      <c r="I667" s="148">
        <v>0</v>
      </c>
      <c r="J667" s="148">
        <v>0</v>
      </c>
      <c r="K667" s="148">
        <v>0</v>
      </c>
      <c r="L667" s="148">
        <v>0</v>
      </c>
      <c r="M667" s="512"/>
      <c r="N667" s="448" t="s">
        <v>54</v>
      </c>
      <c r="O667" s="733">
        <v>0</v>
      </c>
      <c r="P667" s="734">
        <v>0</v>
      </c>
      <c r="Q667" s="734">
        <v>0</v>
      </c>
      <c r="R667" s="734">
        <v>0</v>
      </c>
      <c r="S667" s="734">
        <v>0</v>
      </c>
      <c r="T667" s="734">
        <v>1</v>
      </c>
      <c r="U667" s="734">
        <v>0</v>
      </c>
      <c r="V667" s="734">
        <v>0</v>
      </c>
      <c r="W667" s="734">
        <v>0</v>
      </c>
      <c r="X667" s="734">
        <v>0</v>
      </c>
      <c r="Y667" s="734">
        <v>0</v>
      </c>
      <c r="Z667" s="734">
        <v>0</v>
      </c>
      <c r="AA667" s="734">
        <v>0</v>
      </c>
      <c r="AB667" s="734">
        <v>0</v>
      </c>
      <c r="AC667" s="149">
        <v>31.4</v>
      </c>
      <c r="AD667" s="149" t="s">
        <v>24</v>
      </c>
      <c r="AE667" s="148">
        <v>1</v>
      </c>
      <c r="AF667" s="149">
        <v>100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1</v>
      </c>
      <c r="C679" s="148">
        <v>1</v>
      </c>
      <c r="D679" s="148">
        <v>0</v>
      </c>
      <c r="E679" s="148">
        <v>0</v>
      </c>
      <c r="F679" s="148">
        <v>0</v>
      </c>
      <c r="G679" s="148">
        <v>0</v>
      </c>
      <c r="H679" s="148">
        <v>0</v>
      </c>
      <c r="I679" s="148">
        <v>0</v>
      </c>
      <c r="J679" s="148">
        <v>0</v>
      </c>
      <c r="K679" s="148">
        <v>0</v>
      </c>
      <c r="L679" s="148">
        <v>0</v>
      </c>
      <c r="M679" s="512"/>
      <c r="N679" s="448" t="s">
        <v>75</v>
      </c>
      <c r="O679" s="733">
        <v>1</v>
      </c>
      <c r="P679" s="734">
        <v>0</v>
      </c>
      <c r="Q679" s="734">
        <v>0</v>
      </c>
      <c r="R679" s="734">
        <v>0</v>
      </c>
      <c r="S679" s="734">
        <v>0</v>
      </c>
      <c r="T679" s="734">
        <v>0</v>
      </c>
      <c r="U679" s="734">
        <v>0</v>
      </c>
      <c r="V679" s="734">
        <v>0</v>
      </c>
      <c r="W679" s="734">
        <v>0</v>
      </c>
      <c r="X679" s="734">
        <v>0</v>
      </c>
      <c r="Y679" s="734">
        <v>0</v>
      </c>
      <c r="Z679" s="734">
        <v>0</v>
      </c>
      <c r="AA679" s="734">
        <v>0</v>
      </c>
      <c r="AB679" s="734">
        <v>0</v>
      </c>
      <c r="AC679" s="149">
        <v>9.6999999999999993</v>
      </c>
      <c r="AD679" s="149" t="s">
        <v>24</v>
      </c>
      <c r="AE679" s="148">
        <v>0</v>
      </c>
      <c r="AF679" s="149">
        <v>0</v>
      </c>
      <c r="AG679" s="148">
        <v>0</v>
      </c>
      <c r="AH679" s="149">
        <v>0</v>
      </c>
      <c r="AI679" s="148">
        <v>0</v>
      </c>
      <c r="AJ679" s="501">
        <v>0</v>
      </c>
    </row>
    <row r="680" spans="1:36" ht="13.5" thickBot="1" x14ac:dyDescent="0.25">
      <c r="A680" s="352" t="s">
        <v>77</v>
      </c>
      <c r="B680" s="502">
        <v>0</v>
      </c>
      <c r="C680" s="152">
        <v>0</v>
      </c>
      <c r="D680" s="152">
        <v>0</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352" t="s">
        <v>48</v>
      </c>
      <c r="B681" s="500">
        <v>0</v>
      </c>
      <c r="C681" s="148">
        <v>0</v>
      </c>
      <c r="D681" s="148">
        <v>0</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0</v>
      </c>
      <c r="W681" s="739">
        <v>0</v>
      </c>
      <c r="X681" s="739">
        <v>0</v>
      </c>
      <c r="Y681" s="739">
        <v>0</v>
      </c>
      <c r="Z681" s="739">
        <v>0</v>
      </c>
      <c r="AA681" s="739">
        <v>0</v>
      </c>
      <c r="AB681" s="739">
        <v>0</v>
      </c>
      <c r="AC681" s="151" t="s">
        <v>24</v>
      </c>
      <c r="AD681" s="149" t="s">
        <v>24</v>
      </c>
      <c r="AE681" s="148">
        <v>0</v>
      </c>
      <c r="AF681" s="149">
        <v>0</v>
      </c>
      <c r="AG681" s="148">
        <v>0</v>
      </c>
      <c r="AH681" s="149">
        <v>0</v>
      </c>
      <c r="AI681" s="148">
        <v>0</v>
      </c>
      <c r="AJ681" s="501">
        <v>0</v>
      </c>
    </row>
    <row r="682" spans="1:36" x14ac:dyDescent="0.2">
      <c r="A682" s="352" t="s">
        <v>79</v>
      </c>
      <c r="B682" s="500">
        <v>0</v>
      </c>
      <c r="C682" s="148">
        <v>0</v>
      </c>
      <c r="D682" s="148">
        <v>0</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0</v>
      </c>
      <c r="W682" s="734">
        <v>0</v>
      </c>
      <c r="X682" s="734">
        <v>0</v>
      </c>
      <c r="Y682" s="734">
        <v>0</v>
      </c>
      <c r="Z682" s="734">
        <v>0</v>
      </c>
      <c r="AA682" s="734">
        <v>0</v>
      </c>
      <c r="AB682" s="734">
        <v>0</v>
      </c>
      <c r="AC682" s="149" t="s">
        <v>24</v>
      </c>
      <c r="AD682" s="149" t="s">
        <v>24</v>
      </c>
      <c r="AE682" s="148">
        <v>0</v>
      </c>
      <c r="AF682" s="149">
        <v>0</v>
      </c>
      <c r="AG682" s="148">
        <v>0</v>
      </c>
      <c r="AH682" s="149">
        <v>0</v>
      </c>
      <c r="AI682" s="148">
        <v>0</v>
      </c>
      <c r="AJ682" s="501">
        <v>0</v>
      </c>
    </row>
    <row r="683" spans="1:36" x14ac:dyDescent="0.2">
      <c r="A683" s="352" t="s">
        <v>80</v>
      </c>
      <c r="B683" s="500">
        <v>0</v>
      </c>
      <c r="C683" s="148">
        <v>0</v>
      </c>
      <c r="D683" s="148">
        <v>0</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0</v>
      </c>
      <c r="V683" s="734">
        <v>0</v>
      </c>
      <c r="W683" s="734">
        <v>0</v>
      </c>
      <c r="X683" s="734">
        <v>0</v>
      </c>
      <c r="Y683" s="734">
        <v>0</v>
      </c>
      <c r="Z683" s="734">
        <v>0</v>
      </c>
      <c r="AA683" s="734">
        <v>0</v>
      </c>
      <c r="AB683" s="734">
        <v>0</v>
      </c>
      <c r="AC683" s="149" t="s">
        <v>24</v>
      </c>
      <c r="AD683" s="149" t="s">
        <v>24</v>
      </c>
      <c r="AE683" s="148">
        <v>0</v>
      </c>
      <c r="AF683" s="149">
        <v>0</v>
      </c>
      <c r="AG683" s="148">
        <v>0</v>
      </c>
      <c r="AH683" s="149">
        <v>0</v>
      </c>
      <c r="AI683" s="148">
        <v>0</v>
      </c>
      <c r="AJ683" s="501">
        <v>0</v>
      </c>
    </row>
    <row r="684" spans="1:36" ht="13.5" thickBot="1" x14ac:dyDescent="0.25">
      <c r="A684" s="352" t="s">
        <v>81</v>
      </c>
      <c r="B684" s="502">
        <v>2</v>
      </c>
      <c r="C684" s="152">
        <v>0</v>
      </c>
      <c r="D684" s="152">
        <v>2</v>
      </c>
      <c r="E684" s="152">
        <v>0</v>
      </c>
      <c r="F684" s="152">
        <v>0</v>
      </c>
      <c r="G684" s="152">
        <v>0</v>
      </c>
      <c r="H684" s="152">
        <v>0</v>
      </c>
      <c r="I684" s="152">
        <v>0</v>
      </c>
      <c r="J684" s="152">
        <v>0</v>
      </c>
      <c r="K684" s="152">
        <v>0</v>
      </c>
      <c r="L684" s="152">
        <v>0</v>
      </c>
      <c r="M684" s="513"/>
      <c r="N684" s="448" t="s">
        <v>81</v>
      </c>
      <c r="O684" s="735">
        <v>0</v>
      </c>
      <c r="P684" s="736">
        <v>0</v>
      </c>
      <c r="Q684" s="736">
        <v>0</v>
      </c>
      <c r="R684" s="736">
        <v>1</v>
      </c>
      <c r="S684" s="736">
        <v>1</v>
      </c>
      <c r="T684" s="736">
        <v>0</v>
      </c>
      <c r="U684" s="736">
        <v>0</v>
      </c>
      <c r="V684" s="736">
        <v>0</v>
      </c>
      <c r="W684" s="736">
        <v>0</v>
      </c>
      <c r="X684" s="736">
        <v>0</v>
      </c>
      <c r="Y684" s="736">
        <v>0</v>
      </c>
      <c r="Z684" s="736">
        <v>0</v>
      </c>
      <c r="AA684" s="736">
        <v>0</v>
      </c>
      <c r="AB684" s="736">
        <v>0</v>
      </c>
      <c r="AC684" s="153">
        <v>24.8</v>
      </c>
      <c r="AD684" s="153" t="s">
        <v>24</v>
      </c>
      <c r="AE684" s="152">
        <v>0</v>
      </c>
      <c r="AF684" s="153">
        <v>0</v>
      </c>
      <c r="AG684" s="152">
        <v>0</v>
      </c>
      <c r="AH684" s="153">
        <v>0</v>
      </c>
      <c r="AI684" s="152">
        <v>0</v>
      </c>
      <c r="AJ684" s="503">
        <v>0</v>
      </c>
    </row>
    <row r="685" spans="1:36" x14ac:dyDescent="0.2">
      <c r="A685" s="352" t="s">
        <v>50</v>
      </c>
      <c r="B685" s="504">
        <v>3</v>
      </c>
      <c r="C685" s="150">
        <v>0</v>
      </c>
      <c r="D685" s="150">
        <v>3</v>
      </c>
      <c r="E685" s="150">
        <v>0</v>
      </c>
      <c r="F685" s="150">
        <v>0</v>
      </c>
      <c r="G685" s="150">
        <v>0</v>
      </c>
      <c r="H685" s="150">
        <v>0</v>
      </c>
      <c r="I685" s="150">
        <v>0</v>
      </c>
      <c r="J685" s="150">
        <v>0</v>
      </c>
      <c r="K685" s="150">
        <v>0</v>
      </c>
      <c r="L685" s="150">
        <v>0</v>
      </c>
      <c r="M685" s="514"/>
      <c r="N685" s="448" t="s">
        <v>50</v>
      </c>
      <c r="O685" s="738">
        <v>0</v>
      </c>
      <c r="P685" s="739">
        <v>0</v>
      </c>
      <c r="Q685" s="739">
        <v>0</v>
      </c>
      <c r="R685" s="739">
        <v>1</v>
      </c>
      <c r="S685" s="739">
        <v>2</v>
      </c>
      <c r="T685" s="739">
        <v>0</v>
      </c>
      <c r="U685" s="739">
        <v>0</v>
      </c>
      <c r="V685" s="739">
        <v>0</v>
      </c>
      <c r="W685" s="739">
        <v>0</v>
      </c>
      <c r="X685" s="739">
        <v>0</v>
      </c>
      <c r="Y685" s="739">
        <v>0</v>
      </c>
      <c r="Z685" s="739">
        <v>0</v>
      </c>
      <c r="AA685" s="739">
        <v>0</v>
      </c>
      <c r="AB685" s="739">
        <v>0</v>
      </c>
      <c r="AC685" s="151">
        <v>27.1</v>
      </c>
      <c r="AD685" s="151" t="s">
        <v>24</v>
      </c>
      <c r="AE685" s="150">
        <v>0</v>
      </c>
      <c r="AF685" s="151">
        <v>0</v>
      </c>
      <c r="AG685" s="150">
        <v>0</v>
      </c>
      <c r="AH685" s="151">
        <v>0</v>
      </c>
      <c r="AI685" s="150">
        <v>0</v>
      </c>
      <c r="AJ685" s="505">
        <v>0</v>
      </c>
    </row>
    <row r="686" spans="1:36" x14ac:dyDescent="0.2">
      <c r="A686" s="352" t="s">
        <v>82</v>
      </c>
      <c r="B686" s="500">
        <v>2</v>
      </c>
      <c r="C686" s="148">
        <v>0</v>
      </c>
      <c r="D686" s="148">
        <v>2</v>
      </c>
      <c r="E686" s="148">
        <v>0</v>
      </c>
      <c r="F686" s="148">
        <v>0</v>
      </c>
      <c r="G686" s="148">
        <v>0</v>
      </c>
      <c r="H686" s="148">
        <v>0</v>
      </c>
      <c r="I686" s="148">
        <v>0</v>
      </c>
      <c r="J686" s="148">
        <v>0</v>
      </c>
      <c r="K686" s="148">
        <v>0</v>
      </c>
      <c r="L686" s="148">
        <v>0</v>
      </c>
      <c r="M686" s="512"/>
      <c r="N686" s="448" t="s">
        <v>82</v>
      </c>
      <c r="O686" s="733">
        <v>0</v>
      </c>
      <c r="P686" s="734">
        <v>0</v>
      </c>
      <c r="Q686" s="734">
        <v>0</v>
      </c>
      <c r="R686" s="734">
        <v>1</v>
      </c>
      <c r="S686" s="734">
        <v>1</v>
      </c>
      <c r="T686" s="734">
        <v>0</v>
      </c>
      <c r="U686" s="734">
        <v>0</v>
      </c>
      <c r="V686" s="734">
        <v>0</v>
      </c>
      <c r="W686" s="734">
        <v>0</v>
      </c>
      <c r="X686" s="734">
        <v>0</v>
      </c>
      <c r="Y686" s="734">
        <v>0</v>
      </c>
      <c r="Z686" s="734">
        <v>0</v>
      </c>
      <c r="AA686" s="734">
        <v>0</v>
      </c>
      <c r="AB686" s="734">
        <v>0</v>
      </c>
      <c r="AC686" s="149">
        <v>25.8</v>
      </c>
      <c r="AD686" s="149" t="s">
        <v>24</v>
      </c>
      <c r="AE686" s="148">
        <v>0</v>
      </c>
      <c r="AF686" s="149">
        <v>0</v>
      </c>
      <c r="AG686" s="148">
        <v>0</v>
      </c>
      <c r="AH686" s="149">
        <v>0</v>
      </c>
      <c r="AI686" s="148">
        <v>0</v>
      </c>
      <c r="AJ686" s="501">
        <v>0</v>
      </c>
    </row>
    <row r="687" spans="1:36" x14ac:dyDescent="0.2">
      <c r="A687" s="352" t="s">
        <v>83</v>
      </c>
      <c r="B687" s="500">
        <v>0</v>
      </c>
      <c r="C687" s="148">
        <v>0</v>
      </c>
      <c r="D687" s="148">
        <v>0</v>
      </c>
      <c r="E687" s="148">
        <v>0</v>
      </c>
      <c r="F687" s="148">
        <v>0</v>
      </c>
      <c r="G687" s="148">
        <v>0</v>
      </c>
      <c r="H687" s="148">
        <v>0</v>
      </c>
      <c r="I687" s="148">
        <v>0</v>
      </c>
      <c r="J687" s="148">
        <v>0</v>
      </c>
      <c r="K687" s="148">
        <v>0</v>
      </c>
      <c r="L687" s="148">
        <v>0</v>
      </c>
      <c r="M687" s="512"/>
      <c r="N687" s="448" t="s">
        <v>83</v>
      </c>
      <c r="O687" s="733">
        <v>0</v>
      </c>
      <c r="P687" s="734">
        <v>0</v>
      </c>
      <c r="Q687" s="734">
        <v>0</v>
      </c>
      <c r="R687" s="734">
        <v>0</v>
      </c>
      <c r="S687" s="734">
        <v>0</v>
      </c>
      <c r="T687" s="734">
        <v>0</v>
      </c>
      <c r="U687" s="734">
        <v>0</v>
      </c>
      <c r="V687" s="734">
        <v>0</v>
      </c>
      <c r="W687" s="734">
        <v>0</v>
      </c>
      <c r="X687" s="734">
        <v>0</v>
      </c>
      <c r="Y687" s="734">
        <v>0</v>
      </c>
      <c r="Z687" s="734">
        <v>0</v>
      </c>
      <c r="AA687" s="734">
        <v>0</v>
      </c>
      <c r="AB687" s="734">
        <v>0</v>
      </c>
      <c r="AC687" s="149" t="s">
        <v>24</v>
      </c>
      <c r="AD687" s="149" t="s">
        <v>24</v>
      </c>
      <c r="AE687" s="148">
        <v>0</v>
      </c>
      <c r="AF687" s="149">
        <v>0</v>
      </c>
      <c r="AG687" s="148">
        <v>0</v>
      </c>
      <c r="AH687" s="149">
        <v>0</v>
      </c>
      <c r="AI687" s="148">
        <v>0</v>
      </c>
      <c r="AJ687" s="501">
        <v>0</v>
      </c>
    </row>
    <row r="688" spans="1:36" x14ac:dyDescent="0.2">
      <c r="A688" s="352" t="s">
        <v>84</v>
      </c>
      <c r="B688" s="500">
        <v>2</v>
      </c>
      <c r="C688" s="148">
        <v>0</v>
      </c>
      <c r="D688" s="148">
        <v>1</v>
      </c>
      <c r="E688" s="148">
        <v>0</v>
      </c>
      <c r="F688" s="148">
        <v>1</v>
      </c>
      <c r="G688" s="148">
        <v>0</v>
      </c>
      <c r="H688" s="148">
        <v>0</v>
      </c>
      <c r="I688" s="148">
        <v>0</v>
      </c>
      <c r="J688" s="148">
        <v>0</v>
      </c>
      <c r="K688" s="148">
        <v>0</v>
      </c>
      <c r="L688" s="148">
        <v>0</v>
      </c>
      <c r="M688" s="512"/>
      <c r="N688" s="448" t="s">
        <v>84</v>
      </c>
      <c r="O688" s="733">
        <v>0</v>
      </c>
      <c r="P688" s="734">
        <v>0</v>
      </c>
      <c r="Q688" s="734">
        <v>0</v>
      </c>
      <c r="R688" s="734">
        <v>2</v>
      </c>
      <c r="S688" s="734">
        <v>0</v>
      </c>
      <c r="T688" s="734">
        <v>0</v>
      </c>
      <c r="U688" s="734">
        <v>0</v>
      </c>
      <c r="V688" s="734">
        <v>0</v>
      </c>
      <c r="W688" s="734">
        <v>0</v>
      </c>
      <c r="X688" s="734">
        <v>0</v>
      </c>
      <c r="Y688" s="734">
        <v>0</v>
      </c>
      <c r="Z688" s="734">
        <v>0</v>
      </c>
      <c r="AA688" s="734">
        <v>0</v>
      </c>
      <c r="AB688" s="734">
        <v>0</v>
      </c>
      <c r="AC688" s="149">
        <v>23.5</v>
      </c>
      <c r="AD688" s="149" t="s">
        <v>24</v>
      </c>
      <c r="AE688" s="148">
        <v>0</v>
      </c>
      <c r="AF688" s="149">
        <v>0</v>
      </c>
      <c r="AG688" s="148">
        <v>0</v>
      </c>
      <c r="AH688" s="149">
        <v>0</v>
      </c>
      <c r="AI688" s="148">
        <v>0</v>
      </c>
      <c r="AJ688" s="501">
        <v>0</v>
      </c>
    </row>
    <row r="689" spans="1:36" x14ac:dyDescent="0.2">
      <c r="A689" s="352" t="s">
        <v>51</v>
      </c>
      <c r="B689" s="500">
        <v>1</v>
      </c>
      <c r="C689" s="148">
        <v>0</v>
      </c>
      <c r="D689" s="148">
        <v>1</v>
      </c>
      <c r="E689" s="148">
        <v>0</v>
      </c>
      <c r="F689" s="148">
        <v>0</v>
      </c>
      <c r="G689" s="148">
        <v>0</v>
      </c>
      <c r="H689" s="148">
        <v>0</v>
      </c>
      <c r="I689" s="148">
        <v>0</v>
      </c>
      <c r="J689" s="148">
        <v>0</v>
      </c>
      <c r="K689" s="148">
        <v>0</v>
      </c>
      <c r="L689" s="148">
        <v>0</v>
      </c>
      <c r="M689" s="512"/>
      <c r="N689" s="448" t="s">
        <v>51</v>
      </c>
      <c r="O689" s="733">
        <v>0</v>
      </c>
      <c r="P689" s="734">
        <v>0</v>
      </c>
      <c r="Q689" s="734">
        <v>0</v>
      </c>
      <c r="R689" s="734">
        <v>0</v>
      </c>
      <c r="S689" s="734">
        <v>0</v>
      </c>
      <c r="T689" s="734">
        <v>1</v>
      </c>
      <c r="U689" s="734">
        <v>0</v>
      </c>
      <c r="V689" s="734">
        <v>0</v>
      </c>
      <c r="W689" s="734">
        <v>0</v>
      </c>
      <c r="X689" s="734">
        <v>0</v>
      </c>
      <c r="Y689" s="734">
        <v>0</v>
      </c>
      <c r="Z689" s="734">
        <v>0</v>
      </c>
      <c r="AA689" s="734">
        <v>0</v>
      </c>
      <c r="AB689" s="734">
        <v>0</v>
      </c>
      <c r="AC689" s="149">
        <v>30.1</v>
      </c>
      <c r="AD689" s="149" t="s">
        <v>24</v>
      </c>
      <c r="AE689" s="148">
        <v>1</v>
      </c>
      <c r="AF689" s="149">
        <v>100</v>
      </c>
      <c r="AG689" s="148">
        <v>0</v>
      </c>
      <c r="AH689" s="149">
        <v>0</v>
      </c>
      <c r="AI689" s="148">
        <v>0</v>
      </c>
      <c r="AJ689" s="501">
        <v>0</v>
      </c>
    </row>
    <row r="690" spans="1:36" x14ac:dyDescent="0.2">
      <c r="A690" s="352" t="s">
        <v>85</v>
      </c>
      <c r="B690" s="500">
        <v>4</v>
      </c>
      <c r="C690" s="148">
        <v>0</v>
      </c>
      <c r="D690" s="148">
        <v>3</v>
      </c>
      <c r="E690" s="148">
        <v>0</v>
      </c>
      <c r="F690" s="148">
        <v>1</v>
      </c>
      <c r="G690" s="148">
        <v>0</v>
      </c>
      <c r="H690" s="148">
        <v>0</v>
      </c>
      <c r="I690" s="148">
        <v>0</v>
      </c>
      <c r="J690" s="148">
        <v>0</v>
      </c>
      <c r="K690" s="148">
        <v>0</v>
      </c>
      <c r="L690" s="148">
        <v>0</v>
      </c>
      <c r="M690" s="512"/>
      <c r="N690" s="448" t="s">
        <v>85</v>
      </c>
      <c r="O690" s="733">
        <v>0</v>
      </c>
      <c r="P690" s="734">
        <v>0</v>
      </c>
      <c r="Q690" s="734">
        <v>0</v>
      </c>
      <c r="R690" s="734">
        <v>2</v>
      </c>
      <c r="S690" s="734">
        <v>2</v>
      </c>
      <c r="T690" s="734">
        <v>0</v>
      </c>
      <c r="U690" s="734">
        <v>0</v>
      </c>
      <c r="V690" s="734">
        <v>0</v>
      </c>
      <c r="W690" s="734">
        <v>0</v>
      </c>
      <c r="X690" s="734">
        <v>0</v>
      </c>
      <c r="Y690" s="734">
        <v>0</v>
      </c>
      <c r="Z690" s="734">
        <v>0</v>
      </c>
      <c r="AA690" s="734">
        <v>0</v>
      </c>
      <c r="AB690" s="734">
        <v>0</v>
      </c>
      <c r="AC690" s="149">
        <v>25</v>
      </c>
      <c r="AD690" s="149" t="s">
        <v>24</v>
      </c>
      <c r="AE690" s="148">
        <v>0</v>
      </c>
      <c r="AF690" s="149">
        <v>0</v>
      </c>
      <c r="AG690" s="148">
        <v>0</v>
      </c>
      <c r="AH690" s="149">
        <v>0</v>
      </c>
      <c r="AI690" s="148">
        <v>0</v>
      </c>
      <c r="AJ690" s="501">
        <v>0</v>
      </c>
    </row>
    <row r="691" spans="1:36" x14ac:dyDescent="0.2">
      <c r="A691" s="352" t="s">
        <v>86</v>
      </c>
      <c r="B691" s="500">
        <v>3</v>
      </c>
      <c r="C691" s="148">
        <v>1</v>
      </c>
      <c r="D691" s="148">
        <v>1</v>
      </c>
      <c r="E691" s="148">
        <v>0</v>
      </c>
      <c r="F691" s="148">
        <v>1</v>
      </c>
      <c r="G691" s="148">
        <v>0</v>
      </c>
      <c r="H691" s="148">
        <v>0</v>
      </c>
      <c r="I691" s="148">
        <v>0</v>
      </c>
      <c r="J691" s="148">
        <v>0</v>
      </c>
      <c r="K691" s="148">
        <v>0</v>
      </c>
      <c r="L691" s="148">
        <v>0</v>
      </c>
      <c r="M691" s="512"/>
      <c r="N691" s="448" t="s">
        <v>86</v>
      </c>
      <c r="O691" s="733">
        <v>1</v>
      </c>
      <c r="P691" s="734">
        <v>0</v>
      </c>
      <c r="Q691" s="734">
        <v>0</v>
      </c>
      <c r="R691" s="734">
        <v>1</v>
      </c>
      <c r="S691" s="734">
        <v>1</v>
      </c>
      <c r="T691" s="734">
        <v>0</v>
      </c>
      <c r="U691" s="734">
        <v>0</v>
      </c>
      <c r="V691" s="734">
        <v>0</v>
      </c>
      <c r="W691" s="734">
        <v>0</v>
      </c>
      <c r="X691" s="734">
        <v>0</v>
      </c>
      <c r="Y691" s="734">
        <v>0</v>
      </c>
      <c r="Z691" s="734">
        <v>0</v>
      </c>
      <c r="AA691" s="734">
        <v>0</v>
      </c>
      <c r="AB691" s="734">
        <v>0</v>
      </c>
      <c r="AC691" s="149">
        <v>18.7</v>
      </c>
      <c r="AD691" s="149" t="s">
        <v>24</v>
      </c>
      <c r="AE691" s="148">
        <v>0</v>
      </c>
      <c r="AF691" s="149">
        <v>0</v>
      </c>
      <c r="AG691" s="148">
        <v>0</v>
      </c>
      <c r="AH691" s="149">
        <v>0</v>
      </c>
      <c r="AI691" s="148">
        <v>0</v>
      </c>
      <c r="AJ691" s="501">
        <v>0</v>
      </c>
    </row>
    <row r="692" spans="1:36" x14ac:dyDescent="0.2">
      <c r="A692" s="352" t="s">
        <v>87</v>
      </c>
      <c r="B692" s="500">
        <v>4</v>
      </c>
      <c r="C692" s="148">
        <v>0</v>
      </c>
      <c r="D692" s="148">
        <v>3</v>
      </c>
      <c r="E692" s="148">
        <v>0</v>
      </c>
      <c r="F692" s="148">
        <v>1</v>
      </c>
      <c r="G692" s="148">
        <v>0</v>
      </c>
      <c r="H692" s="148">
        <v>0</v>
      </c>
      <c r="I692" s="148">
        <v>0</v>
      </c>
      <c r="J692" s="148">
        <v>0</v>
      </c>
      <c r="K692" s="148">
        <v>0</v>
      </c>
      <c r="L692" s="148">
        <v>0</v>
      </c>
      <c r="M692" s="512"/>
      <c r="N692" s="448" t="s">
        <v>87</v>
      </c>
      <c r="O692" s="733">
        <v>0</v>
      </c>
      <c r="P692" s="734">
        <v>0</v>
      </c>
      <c r="Q692" s="734">
        <v>1</v>
      </c>
      <c r="R692" s="734">
        <v>1</v>
      </c>
      <c r="S692" s="734">
        <v>2</v>
      </c>
      <c r="T692" s="734">
        <v>0</v>
      </c>
      <c r="U692" s="734">
        <v>0</v>
      </c>
      <c r="V692" s="734">
        <v>0</v>
      </c>
      <c r="W692" s="734">
        <v>0</v>
      </c>
      <c r="X692" s="734">
        <v>0</v>
      </c>
      <c r="Y692" s="734">
        <v>0</v>
      </c>
      <c r="Z692" s="734">
        <v>0</v>
      </c>
      <c r="AA692" s="734">
        <v>0</v>
      </c>
      <c r="AB692" s="734">
        <v>0</v>
      </c>
      <c r="AC692" s="149">
        <v>22.9</v>
      </c>
      <c r="AD692" s="149" t="s">
        <v>24</v>
      </c>
      <c r="AE692" s="148">
        <v>0</v>
      </c>
      <c r="AF692" s="149">
        <v>0</v>
      </c>
      <c r="AG692" s="148">
        <v>0</v>
      </c>
      <c r="AH692" s="149">
        <v>0</v>
      </c>
      <c r="AI692" s="148">
        <v>0</v>
      </c>
      <c r="AJ692" s="501">
        <v>0</v>
      </c>
    </row>
    <row r="693" spans="1:36" x14ac:dyDescent="0.2">
      <c r="A693" s="352" t="s">
        <v>53</v>
      </c>
      <c r="B693" s="504">
        <v>6</v>
      </c>
      <c r="C693" s="150">
        <v>1</v>
      </c>
      <c r="D693" s="150">
        <v>5</v>
      </c>
      <c r="E693" s="150">
        <v>0</v>
      </c>
      <c r="F693" s="150">
        <v>0</v>
      </c>
      <c r="G693" s="150">
        <v>0</v>
      </c>
      <c r="H693" s="150">
        <v>0</v>
      </c>
      <c r="I693" s="150">
        <v>0</v>
      </c>
      <c r="J693" s="150">
        <v>0</v>
      </c>
      <c r="K693" s="150">
        <v>0</v>
      </c>
      <c r="L693" s="150">
        <v>0</v>
      </c>
      <c r="M693" s="514"/>
      <c r="N693" s="448" t="s">
        <v>53</v>
      </c>
      <c r="O693" s="733">
        <v>0</v>
      </c>
      <c r="P693" s="734">
        <v>0</v>
      </c>
      <c r="Q693" s="734">
        <v>1</v>
      </c>
      <c r="R693" s="734">
        <v>3</v>
      </c>
      <c r="S693" s="734">
        <v>2</v>
      </c>
      <c r="T693" s="734">
        <v>0</v>
      </c>
      <c r="U693" s="734">
        <v>0</v>
      </c>
      <c r="V693" s="734">
        <v>0</v>
      </c>
      <c r="W693" s="734">
        <v>0</v>
      </c>
      <c r="X693" s="734">
        <v>0</v>
      </c>
      <c r="Y693" s="734">
        <v>0</v>
      </c>
      <c r="Z693" s="734">
        <v>0</v>
      </c>
      <c r="AA693" s="734">
        <v>0</v>
      </c>
      <c r="AB693" s="734">
        <v>0</v>
      </c>
      <c r="AC693" s="151">
        <v>24.1</v>
      </c>
      <c r="AD693" s="151" t="s">
        <v>24</v>
      </c>
      <c r="AE693" s="150">
        <v>0</v>
      </c>
      <c r="AF693" s="151">
        <v>0</v>
      </c>
      <c r="AG693" s="150">
        <v>0</v>
      </c>
      <c r="AH693" s="151">
        <v>0</v>
      </c>
      <c r="AI693" s="150">
        <v>0</v>
      </c>
      <c r="AJ693" s="505">
        <v>0</v>
      </c>
    </row>
    <row r="694" spans="1:36" x14ac:dyDescent="0.2">
      <c r="A694" s="352" t="s">
        <v>88</v>
      </c>
      <c r="B694" s="500">
        <v>5</v>
      </c>
      <c r="C694" s="148">
        <v>0</v>
      </c>
      <c r="D694" s="148">
        <v>3</v>
      </c>
      <c r="E694" s="148">
        <v>0</v>
      </c>
      <c r="F694" s="148">
        <v>2</v>
      </c>
      <c r="G694" s="148">
        <v>0</v>
      </c>
      <c r="H694" s="148">
        <v>0</v>
      </c>
      <c r="I694" s="148">
        <v>0</v>
      </c>
      <c r="J694" s="148">
        <v>0</v>
      </c>
      <c r="K694" s="148">
        <v>0</v>
      </c>
      <c r="L694" s="148">
        <v>0</v>
      </c>
      <c r="M694" s="512"/>
      <c r="N694" s="448" t="s">
        <v>88</v>
      </c>
      <c r="O694" s="733">
        <v>0</v>
      </c>
      <c r="P694" s="734">
        <v>1</v>
      </c>
      <c r="Q694" s="734">
        <v>3</v>
      </c>
      <c r="R694" s="734">
        <v>1</v>
      </c>
      <c r="S694" s="734">
        <v>0</v>
      </c>
      <c r="T694" s="734">
        <v>0</v>
      </c>
      <c r="U694" s="734">
        <v>0</v>
      </c>
      <c r="V694" s="734">
        <v>0</v>
      </c>
      <c r="W694" s="734">
        <v>0</v>
      </c>
      <c r="X694" s="734">
        <v>0</v>
      </c>
      <c r="Y694" s="734">
        <v>0</v>
      </c>
      <c r="Z694" s="734">
        <v>0</v>
      </c>
      <c r="AA694" s="734">
        <v>0</v>
      </c>
      <c r="AB694" s="734">
        <v>0</v>
      </c>
      <c r="AC694" s="149">
        <v>18.7</v>
      </c>
      <c r="AD694" s="149" t="s">
        <v>24</v>
      </c>
      <c r="AE694" s="148">
        <v>0</v>
      </c>
      <c r="AF694" s="149">
        <v>0</v>
      </c>
      <c r="AG694" s="148">
        <v>0</v>
      </c>
      <c r="AH694" s="149">
        <v>0</v>
      </c>
      <c r="AI694" s="148">
        <v>0</v>
      </c>
      <c r="AJ694" s="501">
        <v>0</v>
      </c>
    </row>
    <row r="695" spans="1:36" x14ac:dyDescent="0.2">
      <c r="A695" s="352" t="s">
        <v>89</v>
      </c>
      <c r="B695" s="500">
        <v>3</v>
      </c>
      <c r="C695" s="148">
        <v>0</v>
      </c>
      <c r="D695" s="148">
        <v>2</v>
      </c>
      <c r="E695" s="148">
        <v>0</v>
      </c>
      <c r="F695" s="148">
        <v>0</v>
      </c>
      <c r="G695" s="148">
        <v>0</v>
      </c>
      <c r="H695" s="148">
        <v>0</v>
      </c>
      <c r="I695" s="148">
        <v>1</v>
      </c>
      <c r="J695" s="148">
        <v>0</v>
      </c>
      <c r="K695" s="148">
        <v>0</v>
      </c>
      <c r="L695" s="148">
        <v>0</v>
      </c>
      <c r="M695" s="512"/>
      <c r="N695" s="448" t="s">
        <v>89</v>
      </c>
      <c r="O695" s="733">
        <v>0</v>
      </c>
      <c r="P695" s="734">
        <v>0</v>
      </c>
      <c r="Q695" s="734">
        <v>0</v>
      </c>
      <c r="R695" s="734">
        <v>2</v>
      </c>
      <c r="S695" s="734">
        <v>1</v>
      </c>
      <c r="T695" s="734">
        <v>0</v>
      </c>
      <c r="U695" s="734">
        <v>0</v>
      </c>
      <c r="V695" s="734">
        <v>0</v>
      </c>
      <c r="W695" s="734">
        <v>0</v>
      </c>
      <c r="X695" s="734">
        <v>0</v>
      </c>
      <c r="Y695" s="734">
        <v>0</v>
      </c>
      <c r="Z695" s="734">
        <v>0</v>
      </c>
      <c r="AA695" s="734">
        <v>0</v>
      </c>
      <c r="AB695" s="734">
        <v>0</v>
      </c>
      <c r="AC695" s="149">
        <v>25.8</v>
      </c>
      <c r="AD695" s="149" t="s">
        <v>24</v>
      </c>
      <c r="AE695" s="148">
        <v>0</v>
      </c>
      <c r="AF695" s="149">
        <v>0</v>
      </c>
      <c r="AG695" s="148">
        <v>0</v>
      </c>
      <c r="AH695" s="149">
        <v>0</v>
      </c>
      <c r="AI695" s="148">
        <v>0</v>
      </c>
      <c r="AJ695" s="501">
        <v>0</v>
      </c>
    </row>
    <row r="696" spans="1:36" x14ac:dyDescent="0.2">
      <c r="A696" s="352" t="s">
        <v>90</v>
      </c>
      <c r="B696" s="500">
        <v>3</v>
      </c>
      <c r="C696" s="148">
        <v>0</v>
      </c>
      <c r="D696" s="148">
        <v>3</v>
      </c>
      <c r="E696" s="148">
        <v>0</v>
      </c>
      <c r="F696" s="148">
        <v>0</v>
      </c>
      <c r="G696" s="148">
        <v>0</v>
      </c>
      <c r="H696" s="148">
        <v>0</v>
      </c>
      <c r="I696" s="148">
        <v>0</v>
      </c>
      <c r="J696" s="148">
        <v>0</v>
      </c>
      <c r="K696" s="148">
        <v>0</v>
      </c>
      <c r="L696" s="148">
        <v>0</v>
      </c>
      <c r="M696" s="512"/>
      <c r="N696" s="448" t="s">
        <v>90</v>
      </c>
      <c r="O696" s="733">
        <v>0</v>
      </c>
      <c r="P696" s="734">
        <v>1</v>
      </c>
      <c r="Q696" s="734">
        <v>0</v>
      </c>
      <c r="R696" s="734">
        <v>2</v>
      </c>
      <c r="S696" s="734">
        <v>0</v>
      </c>
      <c r="T696" s="734">
        <v>0</v>
      </c>
      <c r="U696" s="734">
        <v>0</v>
      </c>
      <c r="V696" s="734">
        <v>0</v>
      </c>
      <c r="W696" s="734">
        <v>0</v>
      </c>
      <c r="X696" s="734">
        <v>0</v>
      </c>
      <c r="Y696" s="734">
        <v>0</v>
      </c>
      <c r="Z696" s="734">
        <v>0</v>
      </c>
      <c r="AA696" s="734">
        <v>0</v>
      </c>
      <c r="AB696" s="734">
        <v>0</v>
      </c>
      <c r="AC696" s="149">
        <v>20.100000000000001</v>
      </c>
      <c r="AD696" s="149" t="s">
        <v>24</v>
      </c>
      <c r="AE696" s="148">
        <v>0</v>
      </c>
      <c r="AF696" s="149">
        <v>0</v>
      </c>
      <c r="AG696" s="148">
        <v>0</v>
      </c>
      <c r="AH696" s="149">
        <v>0</v>
      </c>
      <c r="AI696" s="148">
        <v>0</v>
      </c>
      <c r="AJ696" s="501">
        <v>0</v>
      </c>
    </row>
    <row r="697" spans="1:36" x14ac:dyDescent="0.2">
      <c r="A697" s="352" t="s">
        <v>55</v>
      </c>
      <c r="B697" s="500">
        <v>2</v>
      </c>
      <c r="C697" s="148">
        <v>0</v>
      </c>
      <c r="D697" s="148">
        <v>2</v>
      </c>
      <c r="E697" s="148">
        <v>0</v>
      </c>
      <c r="F697" s="148">
        <v>0</v>
      </c>
      <c r="G697" s="148">
        <v>0</v>
      </c>
      <c r="H697" s="148">
        <v>0</v>
      </c>
      <c r="I697" s="148">
        <v>0</v>
      </c>
      <c r="J697" s="148">
        <v>0</v>
      </c>
      <c r="K697" s="148">
        <v>0</v>
      </c>
      <c r="L697" s="148">
        <v>0</v>
      </c>
      <c r="M697" s="512"/>
      <c r="N697" s="448" t="s">
        <v>55</v>
      </c>
      <c r="O697" s="733">
        <v>0</v>
      </c>
      <c r="P697" s="734">
        <v>0</v>
      </c>
      <c r="Q697" s="734">
        <v>0</v>
      </c>
      <c r="R697" s="734">
        <v>2</v>
      </c>
      <c r="S697" s="734">
        <v>0</v>
      </c>
      <c r="T697" s="734">
        <v>0</v>
      </c>
      <c r="U697" s="734">
        <v>0</v>
      </c>
      <c r="V697" s="734">
        <v>0</v>
      </c>
      <c r="W697" s="734">
        <v>0</v>
      </c>
      <c r="X697" s="734">
        <v>0</v>
      </c>
      <c r="Y697" s="734">
        <v>0</v>
      </c>
      <c r="Z697" s="734">
        <v>0</v>
      </c>
      <c r="AA697" s="734">
        <v>0</v>
      </c>
      <c r="AB697" s="734">
        <v>0</v>
      </c>
      <c r="AC697" s="149">
        <v>24.2</v>
      </c>
      <c r="AD697" s="149" t="s">
        <v>24</v>
      </c>
      <c r="AE697" s="148">
        <v>0</v>
      </c>
      <c r="AF697" s="149">
        <v>0</v>
      </c>
      <c r="AG697" s="148">
        <v>0</v>
      </c>
      <c r="AH697" s="149">
        <v>0</v>
      </c>
      <c r="AI697" s="148">
        <v>0</v>
      </c>
      <c r="AJ697" s="501">
        <v>0</v>
      </c>
    </row>
    <row r="698" spans="1:36" x14ac:dyDescent="0.2">
      <c r="A698" s="352" t="s">
        <v>91</v>
      </c>
      <c r="B698" s="500">
        <v>8</v>
      </c>
      <c r="C698" s="148">
        <v>0</v>
      </c>
      <c r="D698" s="148">
        <v>6</v>
      </c>
      <c r="E698" s="148">
        <v>0</v>
      </c>
      <c r="F698" s="148">
        <v>2</v>
      </c>
      <c r="G698" s="148">
        <v>0</v>
      </c>
      <c r="H698" s="148">
        <v>0</v>
      </c>
      <c r="I698" s="148">
        <v>0</v>
      </c>
      <c r="J698" s="148">
        <v>0</v>
      </c>
      <c r="K698" s="148">
        <v>0</v>
      </c>
      <c r="L698" s="148">
        <v>0</v>
      </c>
      <c r="M698" s="512"/>
      <c r="N698" s="448" t="s">
        <v>91</v>
      </c>
      <c r="O698" s="733">
        <v>0</v>
      </c>
      <c r="P698" s="734">
        <v>1</v>
      </c>
      <c r="Q698" s="734">
        <v>1</v>
      </c>
      <c r="R698" s="734">
        <v>3</v>
      </c>
      <c r="S698" s="734">
        <v>2</v>
      </c>
      <c r="T698" s="734">
        <v>0</v>
      </c>
      <c r="U698" s="734">
        <v>1</v>
      </c>
      <c r="V698" s="734">
        <v>0</v>
      </c>
      <c r="W698" s="734">
        <v>0</v>
      </c>
      <c r="X698" s="734">
        <v>0</v>
      </c>
      <c r="Y698" s="734">
        <v>0</v>
      </c>
      <c r="Z698" s="734">
        <v>0</v>
      </c>
      <c r="AA698" s="734">
        <v>0</v>
      </c>
      <c r="AB698" s="734">
        <v>0</v>
      </c>
      <c r="AC698" s="149">
        <v>22.9</v>
      </c>
      <c r="AD698" s="149" t="s">
        <v>24</v>
      </c>
      <c r="AE698" s="148">
        <v>1</v>
      </c>
      <c r="AF698" s="149">
        <v>12.5</v>
      </c>
      <c r="AG698" s="148">
        <v>1</v>
      </c>
      <c r="AH698" s="149">
        <v>12.5</v>
      </c>
      <c r="AI698" s="148">
        <v>0</v>
      </c>
      <c r="AJ698" s="501">
        <v>0</v>
      </c>
    </row>
    <row r="699" spans="1:36" x14ac:dyDescent="0.2">
      <c r="A699" s="352" t="s">
        <v>92</v>
      </c>
      <c r="B699" s="500">
        <v>2</v>
      </c>
      <c r="C699" s="148">
        <v>0</v>
      </c>
      <c r="D699" s="148">
        <v>2</v>
      </c>
      <c r="E699" s="148">
        <v>0</v>
      </c>
      <c r="F699" s="148">
        <v>0</v>
      </c>
      <c r="G699" s="148">
        <v>0</v>
      </c>
      <c r="H699" s="148">
        <v>0</v>
      </c>
      <c r="I699" s="148">
        <v>0</v>
      </c>
      <c r="J699" s="148">
        <v>0</v>
      </c>
      <c r="K699" s="148">
        <v>0</v>
      </c>
      <c r="L699" s="148">
        <v>0</v>
      </c>
      <c r="M699" s="512"/>
      <c r="N699" s="448" t="s">
        <v>92</v>
      </c>
      <c r="O699" s="733">
        <v>0</v>
      </c>
      <c r="P699" s="734">
        <v>0</v>
      </c>
      <c r="Q699" s="734">
        <v>0</v>
      </c>
      <c r="R699" s="734">
        <v>0</v>
      </c>
      <c r="S699" s="734">
        <v>1</v>
      </c>
      <c r="T699" s="734">
        <v>1</v>
      </c>
      <c r="U699" s="734">
        <v>0</v>
      </c>
      <c r="V699" s="734">
        <v>0</v>
      </c>
      <c r="W699" s="734">
        <v>0</v>
      </c>
      <c r="X699" s="734">
        <v>0</v>
      </c>
      <c r="Y699" s="734">
        <v>0</v>
      </c>
      <c r="Z699" s="734">
        <v>0</v>
      </c>
      <c r="AA699" s="734">
        <v>0</v>
      </c>
      <c r="AB699" s="734">
        <v>0</v>
      </c>
      <c r="AC699" s="149">
        <v>28.2</v>
      </c>
      <c r="AD699" s="149" t="s">
        <v>24</v>
      </c>
      <c r="AE699" s="148">
        <v>1</v>
      </c>
      <c r="AF699" s="149">
        <v>50</v>
      </c>
      <c r="AG699" s="148">
        <v>0</v>
      </c>
      <c r="AH699" s="149">
        <v>0</v>
      </c>
      <c r="AI699" s="148">
        <v>0</v>
      </c>
      <c r="AJ699" s="501">
        <v>0</v>
      </c>
    </row>
    <row r="700" spans="1:36" x14ac:dyDescent="0.2">
      <c r="A700" s="352" t="s">
        <v>93</v>
      </c>
      <c r="B700" s="500">
        <v>5</v>
      </c>
      <c r="C700" s="148">
        <v>0</v>
      </c>
      <c r="D700" s="148">
        <v>4</v>
      </c>
      <c r="E700" s="148">
        <v>0</v>
      </c>
      <c r="F700" s="148">
        <v>1</v>
      </c>
      <c r="G700" s="148">
        <v>0</v>
      </c>
      <c r="H700" s="148">
        <v>0</v>
      </c>
      <c r="I700" s="148">
        <v>0</v>
      </c>
      <c r="J700" s="148">
        <v>0</v>
      </c>
      <c r="K700" s="148">
        <v>0</v>
      </c>
      <c r="L700" s="148">
        <v>0</v>
      </c>
      <c r="M700" s="512"/>
      <c r="N700" s="448" t="s">
        <v>93</v>
      </c>
      <c r="O700" s="733">
        <v>0</v>
      </c>
      <c r="P700" s="734">
        <v>0</v>
      </c>
      <c r="Q700" s="734">
        <v>1</v>
      </c>
      <c r="R700" s="734">
        <v>2</v>
      </c>
      <c r="S700" s="734">
        <v>2</v>
      </c>
      <c r="T700" s="734">
        <v>0</v>
      </c>
      <c r="U700" s="734">
        <v>0</v>
      </c>
      <c r="V700" s="734">
        <v>0</v>
      </c>
      <c r="W700" s="734">
        <v>0</v>
      </c>
      <c r="X700" s="734">
        <v>0</v>
      </c>
      <c r="Y700" s="734">
        <v>0</v>
      </c>
      <c r="Z700" s="734">
        <v>0</v>
      </c>
      <c r="AA700" s="734">
        <v>0</v>
      </c>
      <c r="AB700" s="734">
        <v>0</v>
      </c>
      <c r="AC700" s="149">
        <v>24</v>
      </c>
      <c r="AD700" s="149" t="s">
        <v>24</v>
      </c>
      <c r="AE700" s="148">
        <v>0</v>
      </c>
      <c r="AF700" s="149">
        <v>0</v>
      </c>
      <c r="AG700" s="148">
        <v>0</v>
      </c>
      <c r="AH700" s="149">
        <v>0</v>
      </c>
      <c r="AI700" s="148">
        <v>0</v>
      </c>
      <c r="AJ700" s="501">
        <v>0</v>
      </c>
    </row>
    <row r="701" spans="1:36" x14ac:dyDescent="0.2">
      <c r="A701" s="352" t="s">
        <v>57</v>
      </c>
      <c r="B701" s="500">
        <v>4</v>
      </c>
      <c r="C701" s="148">
        <v>0</v>
      </c>
      <c r="D701" s="148">
        <v>4</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2</v>
      </c>
      <c r="T701" s="734">
        <v>2</v>
      </c>
      <c r="U701" s="734">
        <v>0</v>
      </c>
      <c r="V701" s="734">
        <v>0</v>
      </c>
      <c r="W701" s="734">
        <v>0</v>
      </c>
      <c r="X701" s="734">
        <v>0</v>
      </c>
      <c r="Y701" s="734">
        <v>0</v>
      </c>
      <c r="Z701" s="734">
        <v>0</v>
      </c>
      <c r="AA701" s="734">
        <v>0</v>
      </c>
      <c r="AB701" s="734">
        <v>0</v>
      </c>
      <c r="AC701" s="149">
        <v>29.1</v>
      </c>
      <c r="AD701" s="149" t="s">
        <v>24</v>
      </c>
      <c r="AE701" s="148">
        <v>2</v>
      </c>
      <c r="AF701" s="149">
        <v>50</v>
      </c>
      <c r="AG701" s="148">
        <v>0</v>
      </c>
      <c r="AH701" s="149">
        <v>0</v>
      </c>
      <c r="AI701" s="148">
        <v>0</v>
      </c>
      <c r="AJ701" s="501">
        <v>0</v>
      </c>
    </row>
    <row r="702" spans="1:36" x14ac:dyDescent="0.2">
      <c r="A702" s="352" t="s">
        <v>94</v>
      </c>
      <c r="B702" s="500">
        <v>9</v>
      </c>
      <c r="C702" s="148">
        <v>0</v>
      </c>
      <c r="D702" s="148">
        <v>9</v>
      </c>
      <c r="E702" s="148">
        <v>0</v>
      </c>
      <c r="F702" s="148">
        <v>0</v>
      </c>
      <c r="G702" s="148">
        <v>0</v>
      </c>
      <c r="H702" s="148">
        <v>0</v>
      </c>
      <c r="I702" s="148">
        <v>0</v>
      </c>
      <c r="J702" s="148">
        <v>0</v>
      </c>
      <c r="K702" s="148">
        <v>0</v>
      </c>
      <c r="L702" s="148">
        <v>0</v>
      </c>
      <c r="M702" s="512"/>
      <c r="N702" s="448" t="s">
        <v>94</v>
      </c>
      <c r="O702" s="733">
        <v>0</v>
      </c>
      <c r="P702" s="734">
        <v>0</v>
      </c>
      <c r="Q702" s="734">
        <v>5</v>
      </c>
      <c r="R702" s="734">
        <v>2</v>
      </c>
      <c r="S702" s="734">
        <v>2</v>
      </c>
      <c r="T702" s="734">
        <v>0</v>
      </c>
      <c r="U702" s="734">
        <v>0</v>
      </c>
      <c r="V702" s="734">
        <v>0</v>
      </c>
      <c r="W702" s="734">
        <v>0</v>
      </c>
      <c r="X702" s="734">
        <v>0</v>
      </c>
      <c r="Y702" s="734">
        <v>0</v>
      </c>
      <c r="Z702" s="734">
        <v>0</v>
      </c>
      <c r="AA702" s="734">
        <v>0</v>
      </c>
      <c r="AB702" s="734">
        <v>0</v>
      </c>
      <c r="AC702" s="149">
        <v>20.8</v>
      </c>
      <c r="AD702" s="149" t="s">
        <v>24</v>
      </c>
      <c r="AE702" s="148">
        <v>0</v>
      </c>
      <c r="AF702" s="149">
        <v>0</v>
      </c>
      <c r="AG702" s="148">
        <v>0</v>
      </c>
      <c r="AH702" s="149">
        <v>0</v>
      </c>
      <c r="AI702" s="148">
        <v>0</v>
      </c>
      <c r="AJ702" s="501">
        <v>0</v>
      </c>
    </row>
    <row r="703" spans="1:36" x14ac:dyDescent="0.2">
      <c r="A703" s="352" t="s">
        <v>95</v>
      </c>
      <c r="B703" s="500">
        <v>8</v>
      </c>
      <c r="C703" s="148">
        <v>1</v>
      </c>
      <c r="D703" s="148">
        <v>7</v>
      </c>
      <c r="E703" s="148">
        <v>0</v>
      </c>
      <c r="F703" s="148">
        <v>0</v>
      </c>
      <c r="G703" s="148">
        <v>0</v>
      </c>
      <c r="H703" s="148">
        <v>0</v>
      </c>
      <c r="I703" s="148">
        <v>0</v>
      </c>
      <c r="J703" s="148">
        <v>0</v>
      </c>
      <c r="K703" s="148">
        <v>0</v>
      </c>
      <c r="L703" s="148">
        <v>0</v>
      </c>
      <c r="M703" s="512"/>
      <c r="N703" s="448" t="s">
        <v>95</v>
      </c>
      <c r="O703" s="733">
        <v>0</v>
      </c>
      <c r="P703" s="734">
        <v>0</v>
      </c>
      <c r="Q703" s="734">
        <v>1</v>
      </c>
      <c r="R703" s="734">
        <v>5</v>
      </c>
      <c r="S703" s="734">
        <v>1</v>
      </c>
      <c r="T703" s="734">
        <v>1</v>
      </c>
      <c r="U703" s="734">
        <v>0</v>
      </c>
      <c r="V703" s="734">
        <v>0</v>
      </c>
      <c r="W703" s="734">
        <v>0</v>
      </c>
      <c r="X703" s="734">
        <v>0</v>
      </c>
      <c r="Y703" s="734">
        <v>0</v>
      </c>
      <c r="Z703" s="734">
        <v>0</v>
      </c>
      <c r="AA703" s="734">
        <v>0</v>
      </c>
      <c r="AB703" s="734">
        <v>0</v>
      </c>
      <c r="AC703" s="149">
        <v>24.1</v>
      </c>
      <c r="AD703" s="149" t="s">
        <v>24</v>
      </c>
      <c r="AE703" s="148">
        <v>1</v>
      </c>
      <c r="AF703" s="149">
        <v>12.5</v>
      </c>
      <c r="AG703" s="148">
        <v>0</v>
      </c>
      <c r="AH703" s="149">
        <v>0</v>
      </c>
      <c r="AI703" s="148">
        <v>0</v>
      </c>
      <c r="AJ703" s="501">
        <v>0</v>
      </c>
    </row>
    <row r="704" spans="1:36" x14ac:dyDescent="0.2">
      <c r="A704" s="352" t="s">
        <v>96</v>
      </c>
      <c r="B704" s="500">
        <v>8</v>
      </c>
      <c r="C704" s="148">
        <v>0</v>
      </c>
      <c r="D704" s="148">
        <v>7</v>
      </c>
      <c r="E704" s="148">
        <v>0</v>
      </c>
      <c r="F704" s="148">
        <v>1</v>
      </c>
      <c r="G704" s="148">
        <v>0</v>
      </c>
      <c r="H704" s="148">
        <v>0</v>
      </c>
      <c r="I704" s="148">
        <v>0</v>
      </c>
      <c r="J704" s="148">
        <v>0</v>
      </c>
      <c r="K704" s="148">
        <v>0</v>
      </c>
      <c r="L704" s="148">
        <v>0</v>
      </c>
      <c r="M704" s="512"/>
      <c r="N704" s="448" t="s">
        <v>96</v>
      </c>
      <c r="O704" s="733">
        <v>0</v>
      </c>
      <c r="P704" s="734">
        <v>0</v>
      </c>
      <c r="Q704" s="734">
        <v>2</v>
      </c>
      <c r="R704" s="734">
        <v>4</v>
      </c>
      <c r="S704" s="734">
        <v>2</v>
      </c>
      <c r="T704" s="734">
        <v>0</v>
      </c>
      <c r="U704" s="734">
        <v>0</v>
      </c>
      <c r="V704" s="734">
        <v>0</v>
      </c>
      <c r="W704" s="734">
        <v>0</v>
      </c>
      <c r="X704" s="734">
        <v>0</v>
      </c>
      <c r="Y704" s="734">
        <v>0</v>
      </c>
      <c r="Z704" s="734">
        <v>0</v>
      </c>
      <c r="AA704" s="734">
        <v>0</v>
      </c>
      <c r="AB704" s="734">
        <v>0</v>
      </c>
      <c r="AC704" s="149">
        <v>23</v>
      </c>
      <c r="AD704" s="149" t="s">
        <v>24</v>
      </c>
      <c r="AE704" s="148">
        <v>0</v>
      </c>
      <c r="AF704" s="149">
        <v>0</v>
      </c>
      <c r="AG704" s="148">
        <v>0</v>
      </c>
      <c r="AH704" s="149">
        <v>0</v>
      </c>
      <c r="AI704" s="148">
        <v>0</v>
      </c>
      <c r="AJ704" s="501">
        <v>0</v>
      </c>
    </row>
    <row r="705" spans="1:36" x14ac:dyDescent="0.2">
      <c r="A705" s="352" t="s">
        <v>58</v>
      </c>
      <c r="B705" s="500">
        <v>6</v>
      </c>
      <c r="C705" s="148">
        <v>0</v>
      </c>
      <c r="D705" s="148">
        <v>5</v>
      </c>
      <c r="E705" s="148">
        <v>0</v>
      </c>
      <c r="F705" s="148">
        <v>1</v>
      </c>
      <c r="G705" s="148">
        <v>0</v>
      </c>
      <c r="H705" s="148">
        <v>0</v>
      </c>
      <c r="I705" s="148">
        <v>0</v>
      </c>
      <c r="J705" s="148">
        <v>0</v>
      </c>
      <c r="K705" s="148">
        <v>0</v>
      </c>
      <c r="L705" s="148">
        <v>0</v>
      </c>
      <c r="M705" s="512"/>
      <c r="N705" s="448" t="s">
        <v>58</v>
      </c>
      <c r="O705" s="733">
        <v>0</v>
      </c>
      <c r="P705" s="734">
        <v>0</v>
      </c>
      <c r="Q705" s="734">
        <v>1</v>
      </c>
      <c r="R705" s="734">
        <v>1</v>
      </c>
      <c r="S705" s="734">
        <v>2</v>
      </c>
      <c r="T705" s="734">
        <v>2</v>
      </c>
      <c r="U705" s="734">
        <v>0</v>
      </c>
      <c r="V705" s="734">
        <v>0</v>
      </c>
      <c r="W705" s="734">
        <v>0</v>
      </c>
      <c r="X705" s="734">
        <v>0</v>
      </c>
      <c r="Y705" s="734">
        <v>0</v>
      </c>
      <c r="Z705" s="734">
        <v>0</v>
      </c>
      <c r="AA705" s="734">
        <v>0</v>
      </c>
      <c r="AB705" s="734">
        <v>0</v>
      </c>
      <c r="AC705" s="149">
        <v>26.3</v>
      </c>
      <c r="AD705" s="149" t="s">
        <v>24</v>
      </c>
      <c r="AE705" s="148">
        <v>2</v>
      </c>
      <c r="AF705" s="149">
        <v>33.333333333333329</v>
      </c>
      <c r="AG705" s="148">
        <v>0</v>
      </c>
      <c r="AH705" s="149">
        <v>0</v>
      </c>
      <c r="AI705" s="148">
        <v>0</v>
      </c>
      <c r="AJ705" s="501">
        <v>0</v>
      </c>
    </row>
    <row r="706" spans="1:36" x14ac:dyDescent="0.2">
      <c r="A706" s="352" t="s">
        <v>97</v>
      </c>
      <c r="B706" s="500">
        <v>5</v>
      </c>
      <c r="C706" s="148">
        <v>0</v>
      </c>
      <c r="D706" s="148">
        <v>5</v>
      </c>
      <c r="E706" s="148">
        <v>0</v>
      </c>
      <c r="F706" s="148">
        <v>0</v>
      </c>
      <c r="G706" s="148">
        <v>0</v>
      </c>
      <c r="H706" s="148">
        <v>0</v>
      </c>
      <c r="I706" s="148">
        <v>0</v>
      </c>
      <c r="J706" s="148">
        <v>0</v>
      </c>
      <c r="K706" s="148">
        <v>0</v>
      </c>
      <c r="L706" s="148">
        <v>0</v>
      </c>
      <c r="M706" s="512"/>
      <c r="N706" s="448" t="s">
        <v>97</v>
      </c>
      <c r="O706" s="733">
        <v>0</v>
      </c>
      <c r="P706" s="734">
        <v>0</v>
      </c>
      <c r="Q706" s="734">
        <v>1</v>
      </c>
      <c r="R706" s="734">
        <v>2</v>
      </c>
      <c r="S706" s="734">
        <v>2</v>
      </c>
      <c r="T706" s="734">
        <v>0</v>
      </c>
      <c r="U706" s="734">
        <v>0</v>
      </c>
      <c r="V706" s="734">
        <v>0</v>
      </c>
      <c r="W706" s="734">
        <v>0</v>
      </c>
      <c r="X706" s="734">
        <v>0</v>
      </c>
      <c r="Y706" s="734">
        <v>0</v>
      </c>
      <c r="Z706" s="734">
        <v>0</v>
      </c>
      <c r="AA706" s="734">
        <v>0</v>
      </c>
      <c r="AB706" s="734">
        <v>0</v>
      </c>
      <c r="AC706" s="149">
        <v>23</v>
      </c>
      <c r="AD706" s="149" t="s">
        <v>24</v>
      </c>
      <c r="AE706" s="148">
        <v>0</v>
      </c>
      <c r="AF706" s="149">
        <v>0</v>
      </c>
      <c r="AG706" s="148">
        <v>0</v>
      </c>
      <c r="AH706" s="149">
        <v>0</v>
      </c>
      <c r="AI706" s="148">
        <v>0</v>
      </c>
      <c r="AJ706" s="501">
        <v>0</v>
      </c>
    </row>
    <row r="707" spans="1:36" x14ac:dyDescent="0.2">
      <c r="A707" s="352" t="s">
        <v>98</v>
      </c>
      <c r="B707" s="500">
        <v>3</v>
      </c>
      <c r="C707" s="148">
        <v>0</v>
      </c>
      <c r="D707" s="148">
        <v>2</v>
      </c>
      <c r="E707" s="148">
        <v>0</v>
      </c>
      <c r="F707" s="148">
        <v>1</v>
      </c>
      <c r="G707" s="148">
        <v>0</v>
      </c>
      <c r="H707" s="148">
        <v>0</v>
      </c>
      <c r="I707" s="148">
        <v>0</v>
      </c>
      <c r="J707" s="148">
        <v>0</v>
      </c>
      <c r="K707" s="148">
        <v>0</v>
      </c>
      <c r="L707" s="148">
        <v>0</v>
      </c>
      <c r="M707" s="512"/>
      <c r="N707" s="448" t="s">
        <v>98</v>
      </c>
      <c r="O707" s="733">
        <v>0</v>
      </c>
      <c r="P707" s="734">
        <v>0</v>
      </c>
      <c r="Q707" s="734">
        <v>0</v>
      </c>
      <c r="R707" s="734">
        <v>1</v>
      </c>
      <c r="S707" s="734">
        <v>1</v>
      </c>
      <c r="T707" s="734">
        <v>1</v>
      </c>
      <c r="U707" s="734">
        <v>0</v>
      </c>
      <c r="V707" s="734">
        <v>0</v>
      </c>
      <c r="W707" s="734">
        <v>0</v>
      </c>
      <c r="X707" s="734">
        <v>0</v>
      </c>
      <c r="Y707" s="734">
        <v>0</v>
      </c>
      <c r="Z707" s="734">
        <v>0</v>
      </c>
      <c r="AA707" s="734">
        <v>0</v>
      </c>
      <c r="AB707" s="734">
        <v>0</v>
      </c>
      <c r="AC707" s="149">
        <v>27.3</v>
      </c>
      <c r="AD707" s="149" t="s">
        <v>24</v>
      </c>
      <c r="AE707" s="148">
        <v>1</v>
      </c>
      <c r="AF707" s="149">
        <v>33.333333333333329</v>
      </c>
      <c r="AG707" s="148">
        <v>0</v>
      </c>
      <c r="AH707" s="149">
        <v>0</v>
      </c>
      <c r="AI707" s="148">
        <v>0</v>
      </c>
      <c r="AJ707" s="501">
        <v>0</v>
      </c>
    </row>
    <row r="708" spans="1:36" x14ac:dyDescent="0.2">
      <c r="A708" s="352" t="s">
        <v>99</v>
      </c>
      <c r="B708" s="500">
        <v>3</v>
      </c>
      <c r="C708" s="148">
        <v>0</v>
      </c>
      <c r="D708" s="148">
        <v>3</v>
      </c>
      <c r="E708" s="148">
        <v>0</v>
      </c>
      <c r="F708" s="148">
        <v>0</v>
      </c>
      <c r="G708" s="148">
        <v>0</v>
      </c>
      <c r="H708" s="148">
        <v>0</v>
      </c>
      <c r="I708" s="148">
        <v>0</v>
      </c>
      <c r="J708" s="148">
        <v>0</v>
      </c>
      <c r="K708" s="148">
        <v>0</v>
      </c>
      <c r="L708" s="148">
        <v>0</v>
      </c>
      <c r="M708" s="512"/>
      <c r="N708" s="448" t="s">
        <v>99</v>
      </c>
      <c r="O708" s="733">
        <v>0</v>
      </c>
      <c r="P708" s="734">
        <v>0</v>
      </c>
      <c r="Q708" s="734">
        <v>0</v>
      </c>
      <c r="R708" s="734">
        <v>2</v>
      </c>
      <c r="S708" s="734">
        <v>1</v>
      </c>
      <c r="T708" s="734">
        <v>0</v>
      </c>
      <c r="U708" s="734">
        <v>0</v>
      </c>
      <c r="V708" s="734">
        <v>0</v>
      </c>
      <c r="W708" s="734">
        <v>0</v>
      </c>
      <c r="X708" s="734">
        <v>0</v>
      </c>
      <c r="Y708" s="734">
        <v>0</v>
      </c>
      <c r="Z708" s="734">
        <v>0</v>
      </c>
      <c r="AA708" s="734">
        <v>0</v>
      </c>
      <c r="AB708" s="734">
        <v>0</v>
      </c>
      <c r="AC708" s="149">
        <v>24.7</v>
      </c>
      <c r="AD708" s="149" t="s">
        <v>24</v>
      </c>
      <c r="AE708" s="148">
        <v>0</v>
      </c>
      <c r="AF708" s="149">
        <v>0</v>
      </c>
      <c r="AG708" s="148">
        <v>0</v>
      </c>
      <c r="AH708" s="149">
        <v>0</v>
      </c>
      <c r="AI708" s="148">
        <v>0</v>
      </c>
      <c r="AJ708" s="501">
        <v>0</v>
      </c>
    </row>
    <row r="709" spans="1:36" x14ac:dyDescent="0.2">
      <c r="A709" s="352" t="s">
        <v>60</v>
      </c>
      <c r="B709" s="500">
        <v>4</v>
      </c>
      <c r="C709" s="148">
        <v>0</v>
      </c>
      <c r="D709" s="148">
        <v>3</v>
      </c>
      <c r="E709" s="148">
        <v>0</v>
      </c>
      <c r="F709" s="148">
        <v>1</v>
      </c>
      <c r="G709" s="148">
        <v>0</v>
      </c>
      <c r="H709" s="148">
        <v>0</v>
      </c>
      <c r="I709" s="148">
        <v>0</v>
      </c>
      <c r="J709" s="148">
        <v>0</v>
      </c>
      <c r="K709" s="148">
        <v>0</v>
      </c>
      <c r="L709" s="148">
        <v>0</v>
      </c>
      <c r="M709" s="512"/>
      <c r="N709" s="448" t="s">
        <v>60</v>
      </c>
      <c r="O709" s="733">
        <v>0</v>
      </c>
      <c r="P709" s="734">
        <v>0</v>
      </c>
      <c r="Q709" s="734">
        <v>0</v>
      </c>
      <c r="R709" s="734">
        <v>2</v>
      </c>
      <c r="S709" s="734">
        <v>2</v>
      </c>
      <c r="T709" s="734">
        <v>0</v>
      </c>
      <c r="U709" s="734">
        <v>0</v>
      </c>
      <c r="V709" s="734">
        <v>0</v>
      </c>
      <c r="W709" s="734">
        <v>0</v>
      </c>
      <c r="X709" s="734">
        <v>0</v>
      </c>
      <c r="Y709" s="734">
        <v>0</v>
      </c>
      <c r="Z709" s="734">
        <v>0</v>
      </c>
      <c r="AA709" s="734">
        <v>0</v>
      </c>
      <c r="AB709" s="734">
        <v>0</v>
      </c>
      <c r="AC709" s="149">
        <v>25.2</v>
      </c>
      <c r="AD709" s="149" t="s">
        <v>24</v>
      </c>
      <c r="AE709" s="148">
        <v>0</v>
      </c>
      <c r="AF709" s="149">
        <v>0</v>
      </c>
      <c r="AG709" s="148">
        <v>0</v>
      </c>
      <c r="AH709" s="149">
        <v>0</v>
      </c>
      <c r="AI709" s="148">
        <v>0</v>
      </c>
      <c r="AJ709" s="501">
        <v>0</v>
      </c>
    </row>
    <row r="710" spans="1:36" x14ac:dyDescent="0.2">
      <c r="A710" s="352" t="s">
        <v>100</v>
      </c>
      <c r="B710" s="500">
        <v>5</v>
      </c>
      <c r="C710" s="148">
        <v>0</v>
      </c>
      <c r="D710" s="148">
        <v>3</v>
      </c>
      <c r="E710" s="148">
        <v>0</v>
      </c>
      <c r="F710" s="148">
        <v>1</v>
      </c>
      <c r="G710" s="148">
        <v>1</v>
      </c>
      <c r="H710" s="148">
        <v>0</v>
      </c>
      <c r="I710" s="148">
        <v>0</v>
      </c>
      <c r="J710" s="148">
        <v>0</v>
      </c>
      <c r="K710" s="148">
        <v>0</v>
      </c>
      <c r="L710" s="148">
        <v>0</v>
      </c>
      <c r="M710" s="512"/>
      <c r="N710" s="448" t="s">
        <v>100</v>
      </c>
      <c r="O710" s="733">
        <v>0</v>
      </c>
      <c r="P710" s="734">
        <v>0</v>
      </c>
      <c r="Q710" s="734">
        <v>2</v>
      </c>
      <c r="R710" s="734">
        <v>0</v>
      </c>
      <c r="S710" s="734">
        <v>2</v>
      </c>
      <c r="T710" s="734">
        <v>1</v>
      </c>
      <c r="U710" s="734">
        <v>0</v>
      </c>
      <c r="V710" s="734">
        <v>0</v>
      </c>
      <c r="W710" s="734">
        <v>0</v>
      </c>
      <c r="X710" s="734">
        <v>0</v>
      </c>
      <c r="Y710" s="734">
        <v>0</v>
      </c>
      <c r="Z710" s="734">
        <v>0</v>
      </c>
      <c r="AA710" s="734">
        <v>0</v>
      </c>
      <c r="AB710" s="734">
        <v>0</v>
      </c>
      <c r="AC710" s="149">
        <v>23.8</v>
      </c>
      <c r="AD710" s="149" t="s">
        <v>24</v>
      </c>
      <c r="AE710" s="148">
        <v>1</v>
      </c>
      <c r="AF710" s="149">
        <v>20</v>
      </c>
      <c r="AG710" s="148">
        <v>0</v>
      </c>
      <c r="AH710" s="149">
        <v>0</v>
      </c>
      <c r="AI710" s="148">
        <v>0</v>
      </c>
      <c r="AJ710" s="501">
        <v>0</v>
      </c>
    </row>
    <row r="711" spans="1:36" x14ac:dyDescent="0.2">
      <c r="A711" s="352" t="s">
        <v>101</v>
      </c>
      <c r="B711" s="500">
        <v>8</v>
      </c>
      <c r="C711" s="148">
        <v>1</v>
      </c>
      <c r="D711" s="148">
        <v>6</v>
      </c>
      <c r="E711" s="148">
        <v>0</v>
      </c>
      <c r="F711" s="148">
        <v>1</v>
      </c>
      <c r="G711" s="148">
        <v>0</v>
      </c>
      <c r="H711" s="148">
        <v>0</v>
      </c>
      <c r="I711" s="148">
        <v>0</v>
      </c>
      <c r="J711" s="148">
        <v>0</v>
      </c>
      <c r="K711" s="148">
        <v>0</v>
      </c>
      <c r="L711" s="148">
        <v>0</v>
      </c>
      <c r="M711" s="512"/>
      <c r="N711" s="448" t="s">
        <v>101</v>
      </c>
      <c r="O711" s="733">
        <v>0</v>
      </c>
      <c r="P711" s="734">
        <v>0</v>
      </c>
      <c r="Q711" s="734">
        <v>0</v>
      </c>
      <c r="R711" s="734">
        <v>5</v>
      </c>
      <c r="S711" s="734">
        <v>2</v>
      </c>
      <c r="T711" s="734">
        <v>1</v>
      </c>
      <c r="U711" s="734">
        <v>0</v>
      </c>
      <c r="V711" s="734">
        <v>0</v>
      </c>
      <c r="W711" s="734">
        <v>0</v>
      </c>
      <c r="X711" s="734">
        <v>0</v>
      </c>
      <c r="Y711" s="734">
        <v>0</v>
      </c>
      <c r="Z711" s="734">
        <v>0</v>
      </c>
      <c r="AA711" s="734">
        <v>0</v>
      </c>
      <c r="AB711" s="734">
        <v>0</v>
      </c>
      <c r="AC711" s="149">
        <v>26.3</v>
      </c>
      <c r="AD711" s="149" t="s">
        <v>24</v>
      </c>
      <c r="AE711" s="148">
        <v>1</v>
      </c>
      <c r="AF711" s="149">
        <v>12.5</v>
      </c>
      <c r="AG711" s="148">
        <v>0</v>
      </c>
      <c r="AH711" s="149">
        <v>0</v>
      </c>
      <c r="AI711" s="148">
        <v>0</v>
      </c>
      <c r="AJ711" s="501">
        <v>0</v>
      </c>
    </row>
    <row r="712" spans="1:36" x14ac:dyDescent="0.2">
      <c r="A712" s="352" t="s">
        <v>102</v>
      </c>
      <c r="B712" s="500">
        <v>11</v>
      </c>
      <c r="C712" s="148">
        <v>0</v>
      </c>
      <c r="D712" s="148">
        <v>9</v>
      </c>
      <c r="E712" s="148">
        <v>0</v>
      </c>
      <c r="F712" s="148">
        <v>1</v>
      </c>
      <c r="G712" s="148">
        <v>1</v>
      </c>
      <c r="H712" s="148">
        <v>0</v>
      </c>
      <c r="I712" s="148">
        <v>0</v>
      </c>
      <c r="J712" s="148">
        <v>0</v>
      </c>
      <c r="K712" s="148">
        <v>0</v>
      </c>
      <c r="L712" s="148">
        <v>0</v>
      </c>
      <c r="M712" s="512"/>
      <c r="N712" s="448" t="s">
        <v>102</v>
      </c>
      <c r="O712" s="733">
        <v>0</v>
      </c>
      <c r="P712" s="734">
        <v>1</v>
      </c>
      <c r="Q712" s="734">
        <v>3</v>
      </c>
      <c r="R712" s="734">
        <v>5</v>
      </c>
      <c r="S712" s="734">
        <v>2</v>
      </c>
      <c r="T712" s="734">
        <v>0</v>
      </c>
      <c r="U712" s="734">
        <v>0</v>
      </c>
      <c r="V712" s="734">
        <v>0</v>
      </c>
      <c r="W712" s="734">
        <v>0</v>
      </c>
      <c r="X712" s="734">
        <v>0</v>
      </c>
      <c r="Y712" s="734">
        <v>0</v>
      </c>
      <c r="Z712" s="734">
        <v>0</v>
      </c>
      <c r="AA712" s="734">
        <v>0</v>
      </c>
      <c r="AB712" s="734">
        <v>0</v>
      </c>
      <c r="AC712" s="149">
        <v>20.9</v>
      </c>
      <c r="AD712" s="149">
        <v>25.9</v>
      </c>
      <c r="AE712" s="148">
        <v>0</v>
      </c>
      <c r="AF712" s="149">
        <v>0</v>
      </c>
      <c r="AG712" s="148">
        <v>0</v>
      </c>
      <c r="AH712" s="149">
        <v>0</v>
      </c>
      <c r="AI712" s="148">
        <v>0</v>
      </c>
      <c r="AJ712" s="501">
        <v>0</v>
      </c>
    </row>
    <row r="713" spans="1:36" x14ac:dyDescent="0.2">
      <c r="A713" s="352" t="s">
        <v>62</v>
      </c>
      <c r="B713" s="500">
        <v>4</v>
      </c>
      <c r="C713" s="148">
        <v>0</v>
      </c>
      <c r="D713" s="148">
        <v>4</v>
      </c>
      <c r="E713" s="148">
        <v>0</v>
      </c>
      <c r="F713" s="148">
        <v>0</v>
      </c>
      <c r="G713" s="148">
        <v>0</v>
      </c>
      <c r="H713" s="148">
        <v>0</v>
      </c>
      <c r="I713" s="148">
        <v>0</v>
      </c>
      <c r="J713" s="148">
        <v>0</v>
      </c>
      <c r="K713" s="148">
        <v>0</v>
      </c>
      <c r="L713" s="148">
        <v>0</v>
      </c>
      <c r="M713" s="512"/>
      <c r="N713" s="448" t="s">
        <v>62</v>
      </c>
      <c r="O713" s="733">
        <v>0</v>
      </c>
      <c r="P713" s="734">
        <v>0</v>
      </c>
      <c r="Q713" s="734">
        <v>0</v>
      </c>
      <c r="R713" s="734">
        <v>1</v>
      </c>
      <c r="S713" s="734">
        <v>3</v>
      </c>
      <c r="T713" s="734">
        <v>0</v>
      </c>
      <c r="U713" s="734">
        <v>0</v>
      </c>
      <c r="V713" s="734">
        <v>0</v>
      </c>
      <c r="W713" s="734">
        <v>0</v>
      </c>
      <c r="X713" s="734">
        <v>0</v>
      </c>
      <c r="Y713" s="734">
        <v>0</v>
      </c>
      <c r="Z713" s="734">
        <v>0</v>
      </c>
      <c r="AA713" s="734">
        <v>0</v>
      </c>
      <c r="AB713" s="734">
        <v>0</v>
      </c>
      <c r="AC713" s="149">
        <v>27.4</v>
      </c>
      <c r="AD713" s="149" t="s">
        <v>24</v>
      </c>
      <c r="AE713" s="148">
        <v>0</v>
      </c>
      <c r="AF713" s="149">
        <v>0</v>
      </c>
      <c r="AG713" s="148">
        <v>0</v>
      </c>
      <c r="AH713" s="149">
        <v>0</v>
      </c>
      <c r="AI713" s="148">
        <v>0</v>
      </c>
      <c r="AJ713" s="501">
        <v>0</v>
      </c>
    </row>
    <row r="714" spans="1:36" x14ac:dyDescent="0.2">
      <c r="A714" s="352" t="s">
        <v>103</v>
      </c>
      <c r="B714" s="500">
        <v>4</v>
      </c>
      <c r="C714" s="148">
        <v>0</v>
      </c>
      <c r="D714" s="148">
        <v>4</v>
      </c>
      <c r="E714" s="148">
        <v>0</v>
      </c>
      <c r="F714" s="148">
        <v>0</v>
      </c>
      <c r="G714" s="148">
        <v>0</v>
      </c>
      <c r="H714" s="148">
        <v>0</v>
      </c>
      <c r="I714" s="148">
        <v>0</v>
      </c>
      <c r="J714" s="148">
        <v>0</v>
      </c>
      <c r="K714" s="148">
        <v>0</v>
      </c>
      <c r="L714" s="148">
        <v>0</v>
      </c>
      <c r="M714" s="512"/>
      <c r="N714" s="448" t="s">
        <v>103</v>
      </c>
      <c r="O714" s="733">
        <v>0</v>
      </c>
      <c r="P714" s="734">
        <v>0</v>
      </c>
      <c r="Q714" s="734">
        <v>0</v>
      </c>
      <c r="R714" s="734">
        <v>1</v>
      </c>
      <c r="S714" s="734">
        <v>3</v>
      </c>
      <c r="T714" s="734">
        <v>0</v>
      </c>
      <c r="U714" s="734">
        <v>0</v>
      </c>
      <c r="V714" s="734">
        <v>0</v>
      </c>
      <c r="W714" s="734">
        <v>0</v>
      </c>
      <c r="X714" s="734">
        <v>0</v>
      </c>
      <c r="Y714" s="734">
        <v>0</v>
      </c>
      <c r="Z714" s="734">
        <v>0</v>
      </c>
      <c r="AA714" s="734">
        <v>0</v>
      </c>
      <c r="AB714" s="734">
        <v>0</v>
      </c>
      <c r="AC714" s="149">
        <v>26.6</v>
      </c>
      <c r="AD714" s="149" t="s">
        <v>24</v>
      </c>
      <c r="AE714" s="148">
        <v>0</v>
      </c>
      <c r="AF714" s="149">
        <v>0</v>
      </c>
      <c r="AG714" s="148">
        <v>0</v>
      </c>
      <c r="AH714" s="149">
        <v>0</v>
      </c>
      <c r="AI714" s="148">
        <v>0</v>
      </c>
      <c r="AJ714" s="501">
        <v>0</v>
      </c>
    </row>
    <row r="715" spans="1:36" x14ac:dyDescent="0.2">
      <c r="A715" s="352" t="s">
        <v>104</v>
      </c>
      <c r="B715" s="500">
        <v>4</v>
      </c>
      <c r="C715" s="148">
        <v>0</v>
      </c>
      <c r="D715" s="148">
        <v>4</v>
      </c>
      <c r="E715" s="148">
        <v>0</v>
      </c>
      <c r="F715" s="148">
        <v>0</v>
      </c>
      <c r="G715" s="148">
        <v>0</v>
      </c>
      <c r="H715" s="148">
        <v>0</v>
      </c>
      <c r="I715" s="148">
        <v>0</v>
      </c>
      <c r="J715" s="148">
        <v>0</v>
      </c>
      <c r="K715" s="148">
        <v>0</v>
      </c>
      <c r="L715" s="148">
        <v>0</v>
      </c>
      <c r="M715" s="512"/>
      <c r="N715" s="448" t="s">
        <v>104</v>
      </c>
      <c r="O715" s="733">
        <v>0</v>
      </c>
      <c r="P715" s="734">
        <v>0</v>
      </c>
      <c r="Q715" s="734">
        <v>0</v>
      </c>
      <c r="R715" s="734">
        <v>1</v>
      </c>
      <c r="S715" s="734">
        <v>2</v>
      </c>
      <c r="T715" s="734">
        <v>1</v>
      </c>
      <c r="U715" s="734">
        <v>0</v>
      </c>
      <c r="V715" s="734">
        <v>0</v>
      </c>
      <c r="W715" s="734">
        <v>0</v>
      </c>
      <c r="X715" s="734">
        <v>0</v>
      </c>
      <c r="Y715" s="734">
        <v>0</v>
      </c>
      <c r="Z715" s="734">
        <v>0</v>
      </c>
      <c r="AA715" s="734">
        <v>0</v>
      </c>
      <c r="AB715" s="734">
        <v>0</v>
      </c>
      <c r="AC715" s="149">
        <v>26.8</v>
      </c>
      <c r="AD715" s="149" t="s">
        <v>24</v>
      </c>
      <c r="AE715" s="148">
        <v>1</v>
      </c>
      <c r="AF715" s="149">
        <v>25</v>
      </c>
      <c r="AG715" s="148">
        <v>0</v>
      </c>
      <c r="AH715" s="149">
        <v>0</v>
      </c>
      <c r="AI715" s="148">
        <v>0</v>
      </c>
      <c r="AJ715" s="501">
        <v>0</v>
      </c>
    </row>
    <row r="716" spans="1:36" x14ac:dyDescent="0.2">
      <c r="A716" s="352" t="s">
        <v>105</v>
      </c>
      <c r="B716" s="500">
        <v>12</v>
      </c>
      <c r="C716" s="148">
        <v>0</v>
      </c>
      <c r="D716" s="148">
        <v>10</v>
      </c>
      <c r="E716" s="148">
        <v>0</v>
      </c>
      <c r="F716" s="148">
        <v>2</v>
      </c>
      <c r="G716" s="148">
        <v>0</v>
      </c>
      <c r="H716" s="148">
        <v>0</v>
      </c>
      <c r="I716" s="148">
        <v>0</v>
      </c>
      <c r="J716" s="148">
        <v>0</v>
      </c>
      <c r="K716" s="148">
        <v>0</v>
      </c>
      <c r="L716" s="148">
        <v>0</v>
      </c>
      <c r="M716" s="512"/>
      <c r="N716" s="448" t="s">
        <v>105</v>
      </c>
      <c r="O716" s="733">
        <v>0</v>
      </c>
      <c r="P716" s="734">
        <v>0</v>
      </c>
      <c r="Q716" s="734">
        <v>1</v>
      </c>
      <c r="R716" s="734">
        <v>4</v>
      </c>
      <c r="S716" s="734">
        <v>6</v>
      </c>
      <c r="T716" s="734">
        <v>1</v>
      </c>
      <c r="U716" s="734">
        <v>0</v>
      </c>
      <c r="V716" s="734">
        <v>0</v>
      </c>
      <c r="W716" s="734">
        <v>0</v>
      </c>
      <c r="X716" s="734">
        <v>0</v>
      </c>
      <c r="Y716" s="734">
        <v>0</v>
      </c>
      <c r="Z716" s="734">
        <v>0</v>
      </c>
      <c r="AA716" s="734">
        <v>0</v>
      </c>
      <c r="AB716" s="734">
        <v>0</v>
      </c>
      <c r="AC716" s="149">
        <v>25.5</v>
      </c>
      <c r="AD716" s="149">
        <v>29.7</v>
      </c>
      <c r="AE716" s="148">
        <v>1</v>
      </c>
      <c r="AF716" s="149">
        <v>8.3333333333333321</v>
      </c>
      <c r="AG716" s="148">
        <v>0</v>
      </c>
      <c r="AH716" s="149">
        <v>0</v>
      </c>
      <c r="AI716" s="148">
        <v>0</v>
      </c>
      <c r="AJ716" s="501">
        <v>0</v>
      </c>
    </row>
    <row r="717" spans="1:36" x14ac:dyDescent="0.2">
      <c r="A717" s="352" t="s">
        <v>64</v>
      </c>
      <c r="B717" s="500">
        <v>9</v>
      </c>
      <c r="C717" s="148">
        <v>0</v>
      </c>
      <c r="D717" s="148">
        <v>9</v>
      </c>
      <c r="E717" s="148">
        <v>0</v>
      </c>
      <c r="F717" s="148">
        <v>0</v>
      </c>
      <c r="G717" s="148">
        <v>0</v>
      </c>
      <c r="H717" s="148">
        <v>0</v>
      </c>
      <c r="I717" s="148">
        <v>0</v>
      </c>
      <c r="J717" s="148">
        <v>0</v>
      </c>
      <c r="K717" s="148">
        <v>0</v>
      </c>
      <c r="L717" s="148">
        <v>0</v>
      </c>
      <c r="M717" s="512"/>
      <c r="N717" s="448" t="s">
        <v>64</v>
      </c>
      <c r="O717" s="733">
        <v>0</v>
      </c>
      <c r="P717" s="734">
        <v>0</v>
      </c>
      <c r="Q717" s="734">
        <v>2</v>
      </c>
      <c r="R717" s="734">
        <v>3</v>
      </c>
      <c r="S717" s="734">
        <v>3</v>
      </c>
      <c r="T717" s="734">
        <v>1</v>
      </c>
      <c r="U717" s="734">
        <v>0</v>
      </c>
      <c r="V717" s="734">
        <v>0</v>
      </c>
      <c r="W717" s="734">
        <v>0</v>
      </c>
      <c r="X717" s="734">
        <v>0</v>
      </c>
      <c r="Y717" s="734">
        <v>0</v>
      </c>
      <c r="Z717" s="734">
        <v>0</v>
      </c>
      <c r="AA717" s="734">
        <v>0</v>
      </c>
      <c r="AB717" s="734">
        <v>0</v>
      </c>
      <c r="AC717" s="149">
        <v>23.5</v>
      </c>
      <c r="AD717" s="149" t="s">
        <v>24</v>
      </c>
      <c r="AE717" s="148">
        <v>1</v>
      </c>
      <c r="AF717" s="149">
        <v>11.111111111111111</v>
      </c>
      <c r="AG717" s="148">
        <v>0</v>
      </c>
      <c r="AH717" s="149">
        <v>0</v>
      </c>
      <c r="AI717" s="148">
        <v>0</v>
      </c>
      <c r="AJ717" s="501">
        <v>0</v>
      </c>
    </row>
    <row r="718" spans="1:36" x14ac:dyDescent="0.2">
      <c r="A718" s="352" t="s">
        <v>106</v>
      </c>
      <c r="B718" s="500">
        <v>3</v>
      </c>
      <c r="C718" s="148">
        <v>0</v>
      </c>
      <c r="D718" s="148">
        <v>3</v>
      </c>
      <c r="E718" s="148">
        <v>0</v>
      </c>
      <c r="F718" s="148">
        <v>0</v>
      </c>
      <c r="G718" s="148">
        <v>0</v>
      </c>
      <c r="H718" s="148">
        <v>0</v>
      </c>
      <c r="I718" s="148">
        <v>0</v>
      </c>
      <c r="J718" s="148">
        <v>0</v>
      </c>
      <c r="K718" s="148">
        <v>0</v>
      </c>
      <c r="L718" s="148">
        <v>0</v>
      </c>
      <c r="M718" s="512"/>
      <c r="N718" s="448" t="s">
        <v>106</v>
      </c>
      <c r="O718" s="733">
        <v>0</v>
      </c>
      <c r="P718" s="734">
        <v>0</v>
      </c>
      <c r="Q718" s="734">
        <v>0</v>
      </c>
      <c r="R718" s="734">
        <v>1</v>
      </c>
      <c r="S718" s="734">
        <v>1</v>
      </c>
      <c r="T718" s="734">
        <v>0</v>
      </c>
      <c r="U718" s="734">
        <v>1</v>
      </c>
      <c r="V718" s="734">
        <v>0</v>
      </c>
      <c r="W718" s="734">
        <v>0</v>
      </c>
      <c r="X718" s="734">
        <v>0</v>
      </c>
      <c r="Y718" s="734">
        <v>0</v>
      </c>
      <c r="Z718" s="734">
        <v>0</v>
      </c>
      <c r="AA718" s="734">
        <v>0</v>
      </c>
      <c r="AB718" s="734">
        <v>0</v>
      </c>
      <c r="AC718" s="149">
        <v>29.2</v>
      </c>
      <c r="AD718" s="149" t="s">
        <v>24</v>
      </c>
      <c r="AE718" s="148">
        <v>1</v>
      </c>
      <c r="AF718" s="149">
        <v>33.333333333333329</v>
      </c>
      <c r="AG718" s="148">
        <v>1</v>
      </c>
      <c r="AH718" s="149">
        <v>33.333333333333329</v>
      </c>
      <c r="AI718" s="148">
        <v>0</v>
      </c>
      <c r="AJ718" s="501">
        <v>0</v>
      </c>
    </row>
    <row r="719" spans="1:36" x14ac:dyDescent="0.2">
      <c r="A719" s="352" t="s">
        <v>107</v>
      </c>
      <c r="B719" s="500">
        <v>6</v>
      </c>
      <c r="C719" s="148">
        <v>0</v>
      </c>
      <c r="D719" s="148">
        <v>6</v>
      </c>
      <c r="E719" s="148">
        <v>0</v>
      </c>
      <c r="F719" s="148">
        <v>0</v>
      </c>
      <c r="G719" s="148">
        <v>0</v>
      </c>
      <c r="H719" s="148">
        <v>0</v>
      </c>
      <c r="I719" s="148">
        <v>0</v>
      </c>
      <c r="J719" s="148">
        <v>0</v>
      </c>
      <c r="K719" s="148">
        <v>0</v>
      </c>
      <c r="L719" s="148">
        <v>0</v>
      </c>
      <c r="M719" s="512"/>
      <c r="N719" s="448" t="s">
        <v>107</v>
      </c>
      <c r="O719" s="733">
        <v>0</v>
      </c>
      <c r="P719" s="734">
        <v>0</v>
      </c>
      <c r="Q719" s="734">
        <v>1</v>
      </c>
      <c r="R719" s="734">
        <v>3</v>
      </c>
      <c r="S719" s="734">
        <v>2</v>
      </c>
      <c r="T719" s="734">
        <v>0</v>
      </c>
      <c r="U719" s="734">
        <v>0</v>
      </c>
      <c r="V719" s="734">
        <v>0</v>
      </c>
      <c r="W719" s="734">
        <v>0</v>
      </c>
      <c r="X719" s="734">
        <v>0</v>
      </c>
      <c r="Y719" s="734">
        <v>0</v>
      </c>
      <c r="Z719" s="734">
        <v>0</v>
      </c>
      <c r="AA719" s="734">
        <v>0</v>
      </c>
      <c r="AB719" s="734">
        <v>0</v>
      </c>
      <c r="AC719" s="149">
        <v>23.6</v>
      </c>
      <c r="AD719" s="149" t="s">
        <v>24</v>
      </c>
      <c r="AE719" s="148">
        <v>0</v>
      </c>
      <c r="AF719" s="149">
        <v>0</v>
      </c>
      <c r="AG719" s="148">
        <v>0</v>
      </c>
      <c r="AH719" s="149">
        <v>0</v>
      </c>
      <c r="AI719" s="148">
        <v>0</v>
      </c>
      <c r="AJ719" s="501">
        <v>0</v>
      </c>
    </row>
    <row r="720" spans="1:36" x14ac:dyDescent="0.2">
      <c r="A720" s="352" t="s">
        <v>108</v>
      </c>
      <c r="B720" s="500">
        <v>16</v>
      </c>
      <c r="C720" s="148">
        <v>1</v>
      </c>
      <c r="D720" s="148">
        <v>13</v>
      </c>
      <c r="E720" s="148">
        <v>0</v>
      </c>
      <c r="F720" s="148">
        <v>2</v>
      </c>
      <c r="G720" s="148">
        <v>0</v>
      </c>
      <c r="H720" s="148">
        <v>0</v>
      </c>
      <c r="I720" s="148">
        <v>0</v>
      </c>
      <c r="J720" s="148">
        <v>0</v>
      </c>
      <c r="K720" s="148">
        <v>0</v>
      </c>
      <c r="L720" s="148">
        <v>0</v>
      </c>
      <c r="M720" s="512"/>
      <c r="N720" s="448" t="s">
        <v>108</v>
      </c>
      <c r="O720" s="733">
        <v>1</v>
      </c>
      <c r="P720" s="734">
        <v>1</v>
      </c>
      <c r="Q720" s="734">
        <v>1</v>
      </c>
      <c r="R720" s="734">
        <v>9</v>
      </c>
      <c r="S720" s="734">
        <v>4</v>
      </c>
      <c r="T720" s="734">
        <v>0</v>
      </c>
      <c r="U720" s="734">
        <v>0</v>
      </c>
      <c r="V720" s="734">
        <v>0</v>
      </c>
      <c r="W720" s="734">
        <v>0</v>
      </c>
      <c r="X720" s="734">
        <v>0</v>
      </c>
      <c r="Y720" s="734">
        <v>0</v>
      </c>
      <c r="Z720" s="734">
        <v>0</v>
      </c>
      <c r="AA720" s="734">
        <v>0</v>
      </c>
      <c r="AB720" s="734">
        <v>0</v>
      </c>
      <c r="AC720" s="149">
        <v>21.5</v>
      </c>
      <c r="AD720" s="149">
        <v>28</v>
      </c>
      <c r="AE720" s="148">
        <v>0</v>
      </c>
      <c r="AF720" s="149">
        <v>0</v>
      </c>
      <c r="AG720" s="148">
        <v>0</v>
      </c>
      <c r="AH720" s="149">
        <v>0</v>
      </c>
      <c r="AI720" s="148">
        <v>0</v>
      </c>
      <c r="AJ720" s="501">
        <v>0</v>
      </c>
    </row>
    <row r="721" spans="1:36" x14ac:dyDescent="0.2">
      <c r="A721" s="352" t="s">
        <v>65</v>
      </c>
      <c r="B721" s="504">
        <v>16</v>
      </c>
      <c r="C721" s="150">
        <v>1</v>
      </c>
      <c r="D721" s="150">
        <v>15</v>
      </c>
      <c r="E721" s="150">
        <v>0</v>
      </c>
      <c r="F721" s="150">
        <v>0</v>
      </c>
      <c r="G721" s="150">
        <v>0</v>
      </c>
      <c r="H721" s="150">
        <v>0</v>
      </c>
      <c r="I721" s="150">
        <v>0</v>
      </c>
      <c r="J721" s="150">
        <v>0</v>
      </c>
      <c r="K721" s="150">
        <v>0</v>
      </c>
      <c r="L721" s="150">
        <v>0</v>
      </c>
      <c r="M721" s="514"/>
      <c r="N721" s="448" t="s">
        <v>65</v>
      </c>
      <c r="O721" s="733">
        <v>0</v>
      </c>
      <c r="P721" s="734">
        <v>1</v>
      </c>
      <c r="Q721" s="734">
        <v>1</v>
      </c>
      <c r="R721" s="734">
        <v>6</v>
      </c>
      <c r="S721" s="734">
        <v>7</v>
      </c>
      <c r="T721" s="734">
        <v>1</v>
      </c>
      <c r="U721" s="734">
        <v>0</v>
      </c>
      <c r="V721" s="734">
        <v>0</v>
      </c>
      <c r="W721" s="734">
        <v>0</v>
      </c>
      <c r="X721" s="734">
        <v>0</v>
      </c>
      <c r="Y721" s="734">
        <v>0</v>
      </c>
      <c r="Z721" s="734">
        <v>0</v>
      </c>
      <c r="AA721" s="734">
        <v>0</v>
      </c>
      <c r="AB721" s="734">
        <v>0</v>
      </c>
      <c r="AC721" s="151">
        <v>24.7</v>
      </c>
      <c r="AD721" s="151">
        <v>29.5</v>
      </c>
      <c r="AE721" s="150">
        <v>1</v>
      </c>
      <c r="AF721" s="151">
        <v>6.25</v>
      </c>
      <c r="AG721" s="150">
        <v>0</v>
      </c>
      <c r="AH721" s="151">
        <v>0</v>
      </c>
      <c r="AI721" s="150">
        <v>0</v>
      </c>
      <c r="AJ721" s="505">
        <v>0</v>
      </c>
    </row>
    <row r="722" spans="1:36" x14ac:dyDescent="0.2">
      <c r="A722" s="352" t="s">
        <v>109</v>
      </c>
      <c r="B722" s="500">
        <v>7</v>
      </c>
      <c r="C722" s="148">
        <v>0</v>
      </c>
      <c r="D722" s="148">
        <v>5</v>
      </c>
      <c r="E722" s="148">
        <v>0</v>
      </c>
      <c r="F722" s="148">
        <v>2</v>
      </c>
      <c r="G722" s="148">
        <v>0</v>
      </c>
      <c r="H722" s="148">
        <v>0</v>
      </c>
      <c r="I722" s="148">
        <v>0</v>
      </c>
      <c r="J722" s="148">
        <v>0</v>
      </c>
      <c r="K722" s="148">
        <v>0</v>
      </c>
      <c r="L722" s="148">
        <v>0</v>
      </c>
      <c r="M722" s="512"/>
      <c r="N722" s="448" t="s">
        <v>109</v>
      </c>
      <c r="O722" s="733">
        <v>0</v>
      </c>
      <c r="P722" s="734">
        <v>0</v>
      </c>
      <c r="Q722" s="734">
        <v>1</v>
      </c>
      <c r="R722" s="734">
        <v>1</v>
      </c>
      <c r="S722" s="734">
        <v>4</v>
      </c>
      <c r="T722" s="734">
        <v>1</v>
      </c>
      <c r="U722" s="734">
        <v>0</v>
      </c>
      <c r="V722" s="734">
        <v>0</v>
      </c>
      <c r="W722" s="734">
        <v>0</v>
      </c>
      <c r="X722" s="734">
        <v>0</v>
      </c>
      <c r="Y722" s="734">
        <v>0</v>
      </c>
      <c r="Z722" s="734">
        <v>0</v>
      </c>
      <c r="AA722" s="734">
        <v>0</v>
      </c>
      <c r="AB722" s="734">
        <v>0</v>
      </c>
      <c r="AC722" s="149">
        <v>26.5</v>
      </c>
      <c r="AD722" s="149" t="s">
        <v>24</v>
      </c>
      <c r="AE722" s="148">
        <v>1</v>
      </c>
      <c r="AF722" s="149">
        <v>14.285714285714285</v>
      </c>
      <c r="AG722" s="148">
        <v>0</v>
      </c>
      <c r="AH722" s="149">
        <v>0</v>
      </c>
      <c r="AI722" s="148">
        <v>0</v>
      </c>
      <c r="AJ722" s="501">
        <v>0</v>
      </c>
    </row>
    <row r="723" spans="1:36" x14ac:dyDescent="0.2">
      <c r="A723" s="352" t="s">
        <v>110</v>
      </c>
      <c r="B723" s="500">
        <v>13</v>
      </c>
      <c r="C723" s="148">
        <v>0</v>
      </c>
      <c r="D723" s="148">
        <v>13</v>
      </c>
      <c r="E723" s="148">
        <v>0</v>
      </c>
      <c r="F723" s="148">
        <v>0</v>
      </c>
      <c r="G723" s="148">
        <v>0</v>
      </c>
      <c r="H723" s="148">
        <v>0</v>
      </c>
      <c r="I723" s="148">
        <v>0</v>
      </c>
      <c r="J723" s="148">
        <v>0</v>
      </c>
      <c r="K723" s="148">
        <v>0</v>
      </c>
      <c r="L723" s="148">
        <v>0</v>
      </c>
      <c r="M723" s="512"/>
      <c r="N723" s="448" t="s">
        <v>110</v>
      </c>
      <c r="O723" s="733">
        <v>0</v>
      </c>
      <c r="P723" s="734">
        <v>0</v>
      </c>
      <c r="Q723" s="734">
        <v>2</v>
      </c>
      <c r="R723" s="734">
        <v>4</v>
      </c>
      <c r="S723" s="734">
        <v>5</v>
      </c>
      <c r="T723" s="734">
        <v>2</v>
      </c>
      <c r="U723" s="734">
        <v>0</v>
      </c>
      <c r="V723" s="734">
        <v>0</v>
      </c>
      <c r="W723" s="734">
        <v>0</v>
      </c>
      <c r="X723" s="734">
        <v>0</v>
      </c>
      <c r="Y723" s="734">
        <v>0</v>
      </c>
      <c r="Z723" s="734">
        <v>0</v>
      </c>
      <c r="AA723" s="734">
        <v>0</v>
      </c>
      <c r="AB723" s="734">
        <v>0</v>
      </c>
      <c r="AC723" s="149">
        <v>25.2</v>
      </c>
      <c r="AD723" s="149">
        <v>30.9</v>
      </c>
      <c r="AE723" s="148">
        <v>2</v>
      </c>
      <c r="AF723" s="149">
        <v>15.384615384615385</v>
      </c>
      <c r="AG723" s="148">
        <v>0</v>
      </c>
      <c r="AH723" s="149">
        <v>0</v>
      </c>
      <c r="AI723" s="148">
        <v>0</v>
      </c>
      <c r="AJ723" s="501">
        <v>0</v>
      </c>
    </row>
    <row r="724" spans="1:36" x14ac:dyDescent="0.2">
      <c r="A724" s="352" t="s">
        <v>111</v>
      </c>
      <c r="B724" s="500">
        <v>3</v>
      </c>
      <c r="C724" s="148">
        <v>0</v>
      </c>
      <c r="D724" s="148">
        <v>3</v>
      </c>
      <c r="E724" s="148">
        <v>0</v>
      </c>
      <c r="F724" s="148">
        <v>0</v>
      </c>
      <c r="G724" s="148">
        <v>0</v>
      </c>
      <c r="H724" s="148">
        <v>0</v>
      </c>
      <c r="I724" s="148">
        <v>0</v>
      </c>
      <c r="J724" s="148">
        <v>0</v>
      </c>
      <c r="K724" s="148">
        <v>0</v>
      </c>
      <c r="L724" s="148">
        <v>0</v>
      </c>
      <c r="M724" s="512"/>
      <c r="N724" s="448" t="s">
        <v>111</v>
      </c>
      <c r="O724" s="733">
        <v>0</v>
      </c>
      <c r="P724" s="734">
        <v>0</v>
      </c>
      <c r="Q724" s="734">
        <v>1</v>
      </c>
      <c r="R724" s="734">
        <v>1</v>
      </c>
      <c r="S724" s="734">
        <v>1</v>
      </c>
      <c r="T724" s="734">
        <v>0</v>
      </c>
      <c r="U724" s="734">
        <v>0</v>
      </c>
      <c r="V724" s="734">
        <v>0</v>
      </c>
      <c r="W724" s="734">
        <v>0</v>
      </c>
      <c r="X724" s="734">
        <v>0</v>
      </c>
      <c r="Y724" s="734">
        <v>0</v>
      </c>
      <c r="Z724" s="734">
        <v>0</v>
      </c>
      <c r="AA724" s="734">
        <v>0</v>
      </c>
      <c r="AB724" s="734">
        <v>0</v>
      </c>
      <c r="AC724" s="149">
        <v>22.9</v>
      </c>
      <c r="AD724" s="149" t="s">
        <v>24</v>
      </c>
      <c r="AE724" s="148">
        <v>0</v>
      </c>
      <c r="AF724" s="149">
        <v>0</v>
      </c>
      <c r="AG724" s="148">
        <v>0</v>
      </c>
      <c r="AH724" s="149">
        <v>0</v>
      </c>
      <c r="AI724" s="148">
        <v>0</v>
      </c>
      <c r="AJ724" s="501">
        <v>0</v>
      </c>
    </row>
    <row r="725" spans="1:36" x14ac:dyDescent="0.2">
      <c r="A725" s="352" t="s">
        <v>67</v>
      </c>
      <c r="B725" s="500">
        <v>9</v>
      </c>
      <c r="C725" s="148">
        <v>1</v>
      </c>
      <c r="D725" s="148">
        <v>7</v>
      </c>
      <c r="E725" s="148">
        <v>0</v>
      </c>
      <c r="F725" s="148">
        <v>1</v>
      </c>
      <c r="G725" s="148">
        <v>0</v>
      </c>
      <c r="H725" s="148">
        <v>0</v>
      </c>
      <c r="I725" s="148">
        <v>0</v>
      </c>
      <c r="J725" s="148">
        <v>0</v>
      </c>
      <c r="K725" s="148">
        <v>0</v>
      </c>
      <c r="L725" s="148">
        <v>0</v>
      </c>
      <c r="M725" s="512"/>
      <c r="N725" s="448" t="s">
        <v>67</v>
      </c>
      <c r="O725" s="733">
        <v>0</v>
      </c>
      <c r="P725" s="734">
        <v>0</v>
      </c>
      <c r="Q725" s="734">
        <v>3</v>
      </c>
      <c r="R725" s="734">
        <v>2</v>
      </c>
      <c r="S725" s="734">
        <v>1</v>
      </c>
      <c r="T725" s="734">
        <v>3</v>
      </c>
      <c r="U725" s="734">
        <v>0</v>
      </c>
      <c r="V725" s="734">
        <v>0</v>
      </c>
      <c r="W725" s="734">
        <v>0</v>
      </c>
      <c r="X725" s="734">
        <v>0</v>
      </c>
      <c r="Y725" s="734">
        <v>0</v>
      </c>
      <c r="Z725" s="734">
        <v>0</v>
      </c>
      <c r="AA725" s="734">
        <v>0</v>
      </c>
      <c r="AB725" s="734">
        <v>0</v>
      </c>
      <c r="AC725" s="149">
        <v>24.8</v>
      </c>
      <c r="AD725" s="149" t="s">
        <v>24</v>
      </c>
      <c r="AE725" s="148">
        <v>3</v>
      </c>
      <c r="AF725" s="149">
        <v>33.333333333333329</v>
      </c>
      <c r="AG725" s="148">
        <v>0</v>
      </c>
      <c r="AH725" s="149">
        <v>0</v>
      </c>
      <c r="AI725" s="148">
        <v>0</v>
      </c>
      <c r="AJ725" s="501">
        <v>0</v>
      </c>
    </row>
    <row r="726" spans="1:36" x14ac:dyDescent="0.2">
      <c r="A726" s="352" t="s">
        <v>112</v>
      </c>
      <c r="B726" s="500">
        <v>5</v>
      </c>
      <c r="C726" s="148">
        <v>1</v>
      </c>
      <c r="D726" s="148">
        <v>4</v>
      </c>
      <c r="E726" s="148">
        <v>0</v>
      </c>
      <c r="F726" s="148">
        <v>0</v>
      </c>
      <c r="G726" s="148">
        <v>0</v>
      </c>
      <c r="H726" s="148">
        <v>0</v>
      </c>
      <c r="I726" s="148">
        <v>0</v>
      </c>
      <c r="J726" s="148">
        <v>0</v>
      </c>
      <c r="K726" s="148">
        <v>0</v>
      </c>
      <c r="L726" s="148">
        <v>0</v>
      </c>
      <c r="M726" s="512"/>
      <c r="N726" s="448" t="s">
        <v>112</v>
      </c>
      <c r="O726" s="733">
        <v>0</v>
      </c>
      <c r="P726" s="734">
        <v>1</v>
      </c>
      <c r="Q726" s="734">
        <v>0</v>
      </c>
      <c r="R726" s="734">
        <v>1</v>
      </c>
      <c r="S726" s="734">
        <v>1</v>
      </c>
      <c r="T726" s="734">
        <v>1</v>
      </c>
      <c r="U726" s="734">
        <v>1</v>
      </c>
      <c r="V726" s="734">
        <v>0</v>
      </c>
      <c r="W726" s="734">
        <v>0</v>
      </c>
      <c r="X726" s="734">
        <v>0</v>
      </c>
      <c r="Y726" s="734">
        <v>0</v>
      </c>
      <c r="Z726" s="734">
        <v>0</v>
      </c>
      <c r="AA726" s="734">
        <v>0</v>
      </c>
      <c r="AB726" s="734">
        <v>0</v>
      </c>
      <c r="AC726" s="149">
        <v>26.7</v>
      </c>
      <c r="AD726" s="149" t="s">
        <v>24</v>
      </c>
      <c r="AE726" s="148">
        <v>2</v>
      </c>
      <c r="AF726" s="149">
        <v>40</v>
      </c>
      <c r="AG726" s="148">
        <v>1</v>
      </c>
      <c r="AH726" s="149">
        <v>20</v>
      </c>
      <c r="AI726" s="148">
        <v>0</v>
      </c>
      <c r="AJ726" s="501">
        <v>0</v>
      </c>
    </row>
    <row r="727" spans="1:36" x14ac:dyDescent="0.2">
      <c r="A727" s="352" t="s">
        <v>113</v>
      </c>
      <c r="B727" s="500">
        <v>4</v>
      </c>
      <c r="C727" s="148">
        <v>2</v>
      </c>
      <c r="D727" s="148">
        <v>2</v>
      </c>
      <c r="E727" s="148">
        <v>0</v>
      </c>
      <c r="F727" s="148">
        <v>0</v>
      </c>
      <c r="G727" s="148">
        <v>0</v>
      </c>
      <c r="H727" s="148">
        <v>0</v>
      </c>
      <c r="I727" s="148">
        <v>0</v>
      </c>
      <c r="J727" s="148">
        <v>0</v>
      </c>
      <c r="K727" s="148">
        <v>0</v>
      </c>
      <c r="L727" s="148">
        <v>0</v>
      </c>
      <c r="M727" s="512"/>
      <c r="N727" s="448" t="s">
        <v>113</v>
      </c>
      <c r="O727" s="733">
        <v>0</v>
      </c>
      <c r="P727" s="734">
        <v>0</v>
      </c>
      <c r="Q727" s="734">
        <v>0</v>
      </c>
      <c r="R727" s="734">
        <v>1</v>
      </c>
      <c r="S727" s="734">
        <v>2</v>
      </c>
      <c r="T727" s="734">
        <v>1</v>
      </c>
      <c r="U727" s="734">
        <v>0</v>
      </c>
      <c r="V727" s="734">
        <v>0</v>
      </c>
      <c r="W727" s="734">
        <v>0</v>
      </c>
      <c r="X727" s="734">
        <v>0</v>
      </c>
      <c r="Y727" s="734">
        <v>0</v>
      </c>
      <c r="Z727" s="734">
        <v>0</v>
      </c>
      <c r="AA727" s="734">
        <v>0</v>
      </c>
      <c r="AB727" s="734">
        <v>0</v>
      </c>
      <c r="AC727" s="149">
        <v>27.6</v>
      </c>
      <c r="AD727" s="149" t="s">
        <v>24</v>
      </c>
      <c r="AE727" s="148">
        <v>1</v>
      </c>
      <c r="AF727" s="149">
        <v>25</v>
      </c>
      <c r="AG727" s="148">
        <v>0</v>
      </c>
      <c r="AH727" s="149">
        <v>0</v>
      </c>
      <c r="AI727" s="148">
        <v>0</v>
      </c>
      <c r="AJ727" s="501">
        <v>0</v>
      </c>
    </row>
    <row r="728" spans="1:36" x14ac:dyDescent="0.2">
      <c r="A728" s="352" t="s">
        <v>114</v>
      </c>
      <c r="B728" s="500">
        <v>8</v>
      </c>
      <c r="C728" s="148">
        <v>0</v>
      </c>
      <c r="D728" s="148">
        <v>8</v>
      </c>
      <c r="E728" s="148">
        <v>0</v>
      </c>
      <c r="F728" s="148">
        <v>0</v>
      </c>
      <c r="G728" s="148">
        <v>0</v>
      </c>
      <c r="H728" s="148">
        <v>0</v>
      </c>
      <c r="I728" s="148">
        <v>0</v>
      </c>
      <c r="J728" s="148">
        <v>0</v>
      </c>
      <c r="K728" s="148">
        <v>0</v>
      </c>
      <c r="L728" s="148">
        <v>0</v>
      </c>
      <c r="M728" s="512"/>
      <c r="N728" s="448" t="s">
        <v>114</v>
      </c>
      <c r="O728" s="733">
        <v>0</v>
      </c>
      <c r="P728" s="734">
        <v>0</v>
      </c>
      <c r="Q728" s="734">
        <v>1</v>
      </c>
      <c r="R728" s="734">
        <v>2</v>
      </c>
      <c r="S728" s="734">
        <v>4</v>
      </c>
      <c r="T728" s="734">
        <v>0</v>
      </c>
      <c r="U728" s="734">
        <v>1</v>
      </c>
      <c r="V728" s="734">
        <v>0</v>
      </c>
      <c r="W728" s="734">
        <v>0</v>
      </c>
      <c r="X728" s="734">
        <v>0</v>
      </c>
      <c r="Y728" s="734">
        <v>0</v>
      </c>
      <c r="Z728" s="734">
        <v>0</v>
      </c>
      <c r="AA728" s="734">
        <v>0</v>
      </c>
      <c r="AB728" s="734">
        <v>0</v>
      </c>
      <c r="AC728" s="149">
        <v>26</v>
      </c>
      <c r="AD728" s="149" t="s">
        <v>24</v>
      </c>
      <c r="AE728" s="148">
        <v>1</v>
      </c>
      <c r="AF728" s="149">
        <v>12.5</v>
      </c>
      <c r="AG728" s="148">
        <v>1</v>
      </c>
      <c r="AH728" s="149">
        <v>12.5</v>
      </c>
      <c r="AI728" s="148">
        <v>0</v>
      </c>
      <c r="AJ728" s="501">
        <v>0</v>
      </c>
    </row>
    <row r="729" spans="1:36" x14ac:dyDescent="0.2">
      <c r="A729" s="352" t="s">
        <v>69</v>
      </c>
      <c r="B729" s="504">
        <v>4</v>
      </c>
      <c r="C729" s="150">
        <v>0</v>
      </c>
      <c r="D729" s="150">
        <v>3</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2</v>
      </c>
      <c r="T729" s="734">
        <v>2</v>
      </c>
      <c r="U729" s="734">
        <v>0</v>
      </c>
      <c r="V729" s="734">
        <v>0</v>
      </c>
      <c r="W729" s="734">
        <v>0</v>
      </c>
      <c r="X729" s="734">
        <v>0</v>
      </c>
      <c r="Y729" s="734">
        <v>0</v>
      </c>
      <c r="Z729" s="734">
        <v>0</v>
      </c>
      <c r="AA729" s="734">
        <v>0</v>
      </c>
      <c r="AB729" s="734">
        <v>0</v>
      </c>
      <c r="AC729" s="151">
        <v>29.4</v>
      </c>
      <c r="AD729" s="151" t="s">
        <v>24</v>
      </c>
      <c r="AE729" s="150">
        <v>2</v>
      </c>
      <c r="AF729" s="151">
        <v>50</v>
      </c>
      <c r="AG729" s="150">
        <v>0</v>
      </c>
      <c r="AH729" s="151">
        <v>0</v>
      </c>
      <c r="AI729" s="150">
        <v>0</v>
      </c>
      <c r="AJ729" s="505">
        <v>0</v>
      </c>
    </row>
    <row r="730" spans="1:36" x14ac:dyDescent="0.2">
      <c r="A730" s="352" t="s">
        <v>115</v>
      </c>
      <c r="B730" s="500">
        <v>5</v>
      </c>
      <c r="C730" s="148">
        <v>0</v>
      </c>
      <c r="D730" s="148">
        <v>5</v>
      </c>
      <c r="E730" s="148">
        <v>0</v>
      </c>
      <c r="F730" s="148">
        <v>0</v>
      </c>
      <c r="G730" s="148">
        <v>0</v>
      </c>
      <c r="H730" s="148">
        <v>0</v>
      </c>
      <c r="I730" s="148">
        <v>0</v>
      </c>
      <c r="J730" s="148">
        <v>0</v>
      </c>
      <c r="K730" s="148">
        <v>0</v>
      </c>
      <c r="L730" s="148">
        <v>0</v>
      </c>
      <c r="M730" s="512"/>
      <c r="N730" s="448" t="s">
        <v>115</v>
      </c>
      <c r="O730" s="733">
        <v>0</v>
      </c>
      <c r="P730" s="734">
        <v>0</v>
      </c>
      <c r="Q730" s="734">
        <v>0</v>
      </c>
      <c r="R730" s="734">
        <v>2</v>
      </c>
      <c r="S730" s="734">
        <v>2</v>
      </c>
      <c r="T730" s="734">
        <v>1</v>
      </c>
      <c r="U730" s="734">
        <v>0</v>
      </c>
      <c r="V730" s="734">
        <v>0</v>
      </c>
      <c r="W730" s="734">
        <v>0</v>
      </c>
      <c r="X730" s="734">
        <v>0</v>
      </c>
      <c r="Y730" s="734">
        <v>0</v>
      </c>
      <c r="Z730" s="734">
        <v>0</v>
      </c>
      <c r="AA730" s="734">
        <v>0</v>
      </c>
      <c r="AB730" s="734">
        <v>0</v>
      </c>
      <c r="AC730" s="149">
        <v>26.4</v>
      </c>
      <c r="AD730" s="149" t="s">
        <v>24</v>
      </c>
      <c r="AE730" s="148">
        <v>1</v>
      </c>
      <c r="AF730" s="149">
        <v>20</v>
      </c>
      <c r="AG730" s="148">
        <v>0</v>
      </c>
      <c r="AH730" s="149">
        <v>0</v>
      </c>
      <c r="AI730" s="148">
        <v>0</v>
      </c>
      <c r="AJ730" s="501">
        <v>0</v>
      </c>
    </row>
    <row r="731" spans="1:36" x14ac:dyDescent="0.2">
      <c r="A731" s="352" t="s">
        <v>116</v>
      </c>
      <c r="B731" s="500">
        <v>5</v>
      </c>
      <c r="C731" s="148">
        <v>0</v>
      </c>
      <c r="D731" s="148">
        <v>4</v>
      </c>
      <c r="E731" s="148">
        <v>0</v>
      </c>
      <c r="F731" s="148">
        <v>1</v>
      </c>
      <c r="G731" s="148">
        <v>0</v>
      </c>
      <c r="H731" s="148">
        <v>0</v>
      </c>
      <c r="I731" s="148">
        <v>0</v>
      </c>
      <c r="J731" s="148">
        <v>0</v>
      </c>
      <c r="K731" s="148">
        <v>0</v>
      </c>
      <c r="L731" s="148">
        <v>0</v>
      </c>
      <c r="M731" s="512"/>
      <c r="N731" s="448" t="s">
        <v>116</v>
      </c>
      <c r="O731" s="733">
        <v>0</v>
      </c>
      <c r="P731" s="734">
        <v>0</v>
      </c>
      <c r="Q731" s="734">
        <v>0</v>
      </c>
      <c r="R731" s="734">
        <v>2</v>
      </c>
      <c r="S731" s="734">
        <v>2</v>
      </c>
      <c r="T731" s="734">
        <v>1</v>
      </c>
      <c r="U731" s="734">
        <v>0</v>
      </c>
      <c r="V731" s="734">
        <v>0</v>
      </c>
      <c r="W731" s="734">
        <v>0</v>
      </c>
      <c r="X731" s="734">
        <v>0</v>
      </c>
      <c r="Y731" s="734">
        <v>0</v>
      </c>
      <c r="Z731" s="734">
        <v>0</v>
      </c>
      <c r="AA731" s="734">
        <v>0</v>
      </c>
      <c r="AB731" s="734">
        <v>0</v>
      </c>
      <c r="AC731" s="149">
        <v>26.5</v>
      </c>
      <c r="AD731" s="149" t="s">
        <v>24</v>
      </c>
      <c r="AE731" s="148">
        <v>1</v>
      </c>
      <c r="AF731" s="149">
        <v>20</v>
      </c>
      <c r="AG731" s="148">
        <v>0</v>
      </c>
      <c r="AH731" s="149">
        <v>0</v>
      </c>
      <c r="AI731" s="148">
        <v>0</v>
      </c>
      <c r="AJ731" s="501">
        <v>0</v>
      </c>
    </row>
    <row r="732" spans="1:36" ht="13.5" thickBot="1" x14ac:dyDescent="0.25">
      <c r="A732" s="352" t="s">
        <v>117</v>
      </c>
      <c r="B732" s="502">
        <v>3</v>
      </c>
      <c r="C732" s="152">
        <v>0</v>
      </c>
      <c r="D732" s="152">
        <v>3</v>
      </c>
      <c r="E732" s="152">
        <v>0</v>
      </c>
      <c r="F732" s="152">
        <v>0</v>
      </c>
      <c r="G732" s="152">
        <v>0</v>
      </c>
      <c r="H732" s="152">
        <v>0</v>
      </c>
      <c r="I732" s="152">
        <v>0</v>
      </c>
      <c r="J732" s="152">
        <v>0</v>
      </c>
      <c r="K732" s="152">
        <v>0</v>
      </c>
      <c r="L732" s="152">
        <v>0</v>
      </c>
      <c r="M732" s="513"/>
      <c r="N732" s="448" t="s">
        <v>117</v>
      </c>
      <c r="O732" s="735">
        <v>0</v>
      </c>
      <c r="P732" s="736">
        <v>0</v>
      </c>
      <c r="Q732" s="736">
        <v>1</v>
      </c>
      <c r="R732" s="736">
        <v>1</v>
      </c>
      <c r="S732" s="736">
        <v>1</v>
      </c>
      <c r="T732" s="736">
        <v>0</v>
      </c>
      <c r="U732" s="736">
        <v>0</v>
      </c>
      <c r="V732" s="736">
        <v>0</v>
      </c>
      <c r="W732" s="736">
        <v>0</v>
      </c>
      <c r="X732" s="736">
        <v>0</v>
      </c>
      <c r="Y732" s="736">
        <v>0</v>
      </c>
      <c r="Z732" s="736">
        <v>0</v>
      </c>
      <c r="AA732" s="736">
        <v>0</v>
      </c>
      <c r="AB732" s="736">
        <v>0</v>
      </c>
      <c r="AC732" s="737">
        <v>20.7</v>
      </c>
      <c r="AD732" s="153" t="s">
        <v>24</v>
      </c>
      <c r="AE732" s="152">
        <v>0</v>
      </c>
      <c r="AF732" s="153">
        <v>0</v>
      </c>
      <c r="AG732" s="152">
        <v>0</v>
      </c>
      <c r="AH732" s="153">
        <v>0</v>
      </c>
      <c r="AI732" s="152">
        <v>0</v>
      </c>
      <c r="AJ732" s="503">
        <v>0</v>
      </c>
    </row>
    <row r="733" spans="1:36" x14ac:dyDescent="0.2">
      <c r="A733" s="352" t="s">
        <v>71</v>
      </c>
      <c r="B733" s="500">
        <v>2</v>
      </c>
      <c r="C733" s="148">
        <v>0</v>
      </c>
      <c r="D733" s="148">
        <v>2</v>
      </c>
      <c r="E733" s="148">
        <v>0</v>
      </c>
      <c r="F733" s="148">
        <v>0</v>
      </c>
      <c r="G733" s="148">
        <v>0</v>
      </c>
      <c r="H733" s="148">
        <v>0</v>
      </c>
      <c r="I733" s="148">
        <v>0</v>
      </c>
      <c r="J733" s="148">
        <v>0</v>
      </c>
      <c r="K733" s="148">
        <v>0</v>
      </c>
      <c r="L733" s="148">
        <v>0</v>
      </c>
      <c r="M733" s="512"/>
      <c r="N733" s="448" t="s">
        <v>71</v>
      </c>
      <c r="O733" s="738">
        <v>0</v>
      </c>
      <c r="P733" s="739">
        <v>0</v>
      </c>
      <c r="Q733" s="739">
        <v>0</v>
      </c>
      <c r="R733" s="739">
        <v>1</v>
      </c>
      <c r="S733" s="739">
        <v>0</v>
      </c>
      <c r="T733" s="739">
        <v>0</v>
      </c>
      <c r="U733" s="739">
        <v>1</v>
      </c>
      <c r="V733" s="739">
        <v>0</v>
      </c>
      <c r="W733" s="739">
        <v>0</v>
      </c>
      <c r="X733" s="739">
        <v>0</v>
      </c>
      <c r="Y733" s="739">
        <v>0</v>
      </c>
      <c r="Z733" s="739">
        <v>0</v>
      </c>
      <c r="AA733" s="739">
        <v>0</v>
      </c>
      <c r="AB733" s="739">
        <v>0</v>
      </c>
      <c r="AC733" s="151">
        <v>29.8</v>
      </c>
      <c r="AD733" s="149" t="s">
        <v>24</v>
      </c>
      <c r="AE733" s="148">
        <v>1</v>
      </c>
      <c r="AF733" s="149">
        <v>50</v>
      </c>
      <c r="AG733" s="148">
        <v>1</v>
      </c>
      <c r="AH733" s="149">
        <v>50</v>
      </c>
      <c r="AI733" s="148">
        <v>0</v>
      </c>
      <c r="AJ733" s="501">
        <v>0</v>
      </c>
    </row>
    <row r="734" spans="1:36" x14ac:dyDescent="0.2">
      <c r="A734" s="352" t="s">
        <v>118</v>
      </c>
      <c r="B734" s="500">
        <v>2</v>
      </c>
      <c r="C734" s="148">
        <v>0</v>
      </c>
      <c r="D734" s="148">
        <v>2</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1</v>
      </c>
      <c r="T734" s="734">
        <v>1</v>
      </c>
      <c r="U734" s="734">
        <v>0</v>
      </c>
      <c r="V734" s="734">
        <v>0</v>
      </c>
      <c r="W734" s="734">
        <v>0</v>
      </c>
      <c r="X734" s="734">
        <v>0</v>
      </c>
      <c r="Y734" s="734">
        <v>0</v>
      </c>
      <c r="Z734" s="734">
        <v>0</v>
      </c>
      <c r="AA734" s="734">
        <v>0</v>
      </c>
      <c r="AB734" s="734">
        <v>0</v>
      </c>
      <c r="AC734" s="149">
        <v>30.9</v>
      </c>
      <c r="AD734" s="149" t="s">
        <v>24</v>
      </c>
      <c r="AE734" s="148">
        <v>1</v>
      </c>
      <c r="AF734" s="149">
        <v>50</v>
      </c>
      <c r="AG734" s="148">
        <v>0</v>
      </c>
      <c r="AH734" s="149">
        <v>0</v>
      </c>
      <c r="AI734" s="148">
        <v>0</v>
      </c>
      <c r="AJ734" s="501">
        <v>0</v>
      </c>
    </row>
    <row r="735" spans="1:36" x14ac:dyDescent="0.2">
      <c r="A735" s="352" t="s">
        <v>119</v>
      </c>
      <c r="B735" s="500">
        <v>0</v>
      </c>
      <c r="C735" s="148">
        <v>0</v>
      </c>
      <c r="D735" s="148">
        <v>0</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0</v>
      </c>
      <c r="W735" s="734">
        <v>0</v>
      </c>
      <c r="X735" s="734">
        <v>0</v>
      </c>
      <c r="Y735" s="734">
        <v>0</v>
      </c>
      <c r="Z735" s="734">
        <v>0</v>
      </c>
      <c r="AA735" s="734">
        <v>0</v>
      </c>
      <c r="AB735" s="734">
        <v>0</v>
      </c>
      <c r="AC735" s="149" t="s">
        <v>24</v>
      </c>
      <c r="AD735" s="149" t="s">
        <v>24</v>
      </c>
      <c r="AE735" s="148">
        <v>0</v>
      </c>
      <c r="AF735" s="149">
        <v>0</v>
      </c>
      <c r="AG735" s="148">
        <v>0</v>
      </c>
      <c r="AH735" s="149">
        <v>0</v>
      </c>
      <c r="AI735" s="148">
        <v>0</v>
      </c>
      <c r="AJ735" s="501">
        <v>0</v>
      </c>
    </row>
    <row r="736" spans="1:36" x14ac:dyDescent="0.2">
      <c r="A736" s="352" t="s">
        <v>120</v>
      </c>
      <c r="B736" s="500">
        <v>2</v>
      </c>
      <c r="C736" s="148">
        <v>0</v>
      </c>
      <c r="D736" s="148">
        <v>2</v>
      </c>
      <c r="E736" s="148">
        <v>0</v>
      </c>
      <c r="F736" s="148">
        <v>0</v>
      </c>
      <c r="G736" s="148">
        <v>0</v>
      </c>
      <c r="H736" s="148">
        <v>0</v>
      </c>
      <c r="I736" s="148">
        <v>0</v>
      </c>
      <c r="J736" s="148">
        <v>0</v>
      </c>
      <c r="K736" s="148">
        <v>0</v>
      </c>
      <c r="L736" s="148">
        <v>0</v>
      </c>
      <c r="M736" s="512"/>
      <c r="N736" s="448" t="s">
        <v>120</v>
      </c>
      <c r="O736" s="733">
        <v>0</v>
      </c>
      <c r="P736" s="734">
        <v>0</v>
      </c>
      <c r="Q736" s="734">
        <v>0</v>
      </c>
      <c r="R736" s="734">
        <v>1</v>
      </c>
      <c r="S736" s="734">
        <v>1</v>
      </c>
      <c r="T736" s="734">
        <v>0</v>
      </c>
      <c r="U736" s="734">
        <v>0</v>
      </c>
      <c r="V736" s="734">
        <v>0</v>
      </c>
      <c r="W736" s="734">
        <v>0</v>
      </c>
      <c r="X736" s="734">
        <v>0</v>
      </c>
      <c r="Y736" s="734">
        <v>0</v>
      </c>
      <c r="Z736" s="734">
        <v>0</v>
      </c>
      <c r="AA736" s="734">
        <v>0</v>
      </c>
      <c r="AB736" s="734">
        <v>0</v>
      </c>
      <c r="AC736" s="149">
        <v>26.2</v>
      </c>
      <c r="AD736" s="149" t="s">
        <v>24</v>
      </c>
      <c r="AE736" s="148">
        <v>0</v>
      </c>
      <c r="AF736" s="149">
        <v>0</v>
      </c>
      <c r="AG736" s="148">
        <v>0</v>
      </c>
      <c r="AH736" s="149">
        <v>0</v>
      </c>
      <c r="AI736" s="148">
        <v>0</v>
      </c>
      <c r="AJ736" s="501">
        <v>0</v>
      </c>
    </row>
    <row r="737" spans="1:36" x14ac:dyDescent="0.2">
      <c r="A737" s="352" t="s">
        <v>72</v>
      </c>
      <c r="B737" s="500">
        <v>1</v>
      </c>
      <c r="C737" s="148">
        <v>0</v>
      </c>
      <c r="D737" s="148">
        <v>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1</v>
      </c>
      <c r="V737" s="734">
        <v>0</v>
      </c>
      <c r="W737" s="734">
        <v>0</v>
      </c>
      <c r="X737" s="734">
        <v>0</v>
      </c>
      <c r="Y737" s="734">
        <v>0</v>
      </c>
      <c r="Z737" s="734">
        <v>0</v>
      </c>
      <c r="AA737" s="734">
        <v>0</v>
      </c>
      <c r="AB737" s="734">
        <v>0</v>
      </c>
      <c r="AC737" s="149">
        <v>37.200000000000003</v>
      </c>
      <c r="AD737" s="149" t="s">
        <v>24</v>
      </c>
      <c r="AE737" s="148">
        <v>1</v>
      </c>
      <c r="AF737" s="149">
        <v>100</v>
      </c>
      <c r="AG737" s="148">
        <v>1</v>
      </c>
      <c r="AH737" s="149">
        <v>100</v>
      </c>
      <c r="AI737" s="148">
        <v>0</v>
      </c>
      <c r="AJ737" s="501">
        <v>0</v>
      </c>
    </row>
    <row r="738" spans="1:36" x14ac:dyDescent="0.2">
      <c r="A738" s="352" t="s">
        <v>121</v>
      </c>
      <c r="B738" s="500">
        <v>3</v>
      </c>
      <c r="C738" s="148">
        <v>0</v>
      </c>
      <c r="D738" s="148">
        <v>2</v>
      </c>
      <c r="E738" s="148">
        <v>0</v>
      </c>
      <c r="F738" s="148">
        <v>1</v>
      </c>
      <c r="G738" s="148">
        <v>0</v>
      </c>
      <c r="H738" s="148">
        <v>0</v>
      </c>
      <c r="I738" s="148">
        <v>0</v>
      </c>
      <c r="J738" s="148">
        <v>0</v>
      </c>
      <c r="K738" s="148">
        <v>0</v>
      </c>
      <c r="L738" s="148">
        <v>0</v>
      </c>
      <c r="M738" s="512"/>
      <c r="N738" s="448" t="s">
        <v>121</v>
      </c>
      <c r="O738" s="733">
        <v>0</v>
      </c>
      <c r="P738" s="734">
        <v>0</v>
      </c>
      <c r="Q738" s="734">
        <v>1</v>
      </c>
      <c r="R738" s="734">
        <v>1</v>
      </c>
      <c r="S738" s="734">
        <v>0</v>
      </c>
      <c r="T738" s="734">
        <v>1</v>
      </c>
      <c r="U738" s="734">
        <v>0</v>
      </c>
      <c r="V738" s="734">
        <v>0</v>
      </c>
      <c r="W738" s="734">
        <v>0</v>
      </c>
      <c r="X738" s="734">
        <v>0</v>
      </c>
      <c r="Y738" s="734">
        <v>0</v>
      </c>
      <c r="Z738" s="734">
        <v>0</v>
      </c>
      <c r="AA738" s="734">
        <v>0</v>
      </c>
      <c r="AB738" s="734">
        <v>0</v>
      </c>
      <c r="AC738" s="149">
        <v>24.2</v>
      </c>
      <c r="AD738" s="149" t="s">
        <v>24</v>
      </c>
      <c r="AE738" s="148">
        <v>1</v>
      </c>
      <c r="AF738" s="149">
        <v>33.333333333333329</v>
      </c>
      <c r="AG738" s="148">
        <v>0</v>
      </c>
      <c r="AH738" s="149">
        <v>0</v>
      </c>
      <c r="AI738" s="148">
        <v>0</v>
      </c>
      <c r="AJ738" s="501">
        <v>0</v>
      </c>
    </row>
    <row r="739" spans="1:36" x14ac:dyDescent="0.2">
      <c r="A739" s="352" t="s">
        <v>122</v>
      </c>
      <c r="B739" s="500">
        <v>1</v>
      </c>
      <c r="C739" s="148">
        <v>0</v>
      </c>
      <c r="D739" s="148">
        <v>1</v>
      </c>
      <c r="E739" s="148">
        <v>0</v>
      </c>
      <c r="F739" s="148">
        <v>0</v>
      </c>
      <c r="G739" s="148">
        <v>0</v>
      </c>
      <c r="H739" s="148">
        <v>0</v>
      </c>
      <c r="I739" s="148">
        <v>0</v>
      </c>
      <c r="J739" s="148">
        <v>0</v>
      </c>
      <c r="K739" s="148">
        <v>0</v>
      </c>
      <c r="L739" s="148">
        <v>0</v>
      </c>
      <c r="M739" s="512"/>
      <c r="N739" s="448" t="s">
        <v>122</v>
      </c>
      <c r="O739" s="733">
        <v>0</v>
      </c>
      <c r="P739" s="734">
        <v>0</v>
      </c>
      <c r="Q739" s="734">
        <v>0</v>
      </c>
      <c r="R739" s="734">
        <v>1</v>
      </c>
      <c r="S739" s="734">
        <v>0</v>
      </c>
      <c r="T739" s="734">
        <v>0</v>
      </c>
      <c r="U739" s="734">
        <v>0</v>
      </c>
      <c r="V739" s="734">
        <v>0</v>
      </c>
      <c r="W739" s="734">
        <v>0</v>
      </c>
      <c r="X739" s="734">
        <v>0</v>
      </c>
      <c r="Y739" s="734">
        <v>0</v>
      </c>
      <c r="Z739" s="734">
        <v>0</v>
      </c>
      <c r="AA739" s="734">
        <v>0</v>
      </c>
      <c r="AB739" s="734">
        <v>0</v>
      </c>
      <c r="AC739" s="149">
        <v>24.6</v>
      </c>
      <c r="AD739" s="149" t="s">
        <v>24</v>
      </c>
      <c r="AE739" s="148">
        <v>0</v>
      </c>
      <c r="AF739" s="149">
        <v>0</v>
      </c>
      <c r="AG739" s="148">
        <v>0</v>
      </c>
      <c r="AH739" s="149">
        <v>0</v>
      </c>
      <c r="AI739" s="148">
        <v>0</v>
      </c>
      <c r="AJ739" s="501">
        <v>0</v>
      </c>
    </row>
    <row r="740" spans="1:36" x14ac:dyDescent="0.2">
      <c r="A740" s="352" t="s">
        <v>123</v>
      </c>
      <c r="B740" s="500">
        <v>1</v>
      </c>
      <c r="C740" s="148">
        <v>0</v>
      </c>
      <c r="D740" s="148">
        <v>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1</v>
      </c>
      <c r="T740" s="734">
        <v>0</v>
      </c>
      <c r="U740" s="734">
        <v>0</v>
      </c>
      <c r="V740" s="734">
        <v>0</v>
      </c>
      <c r="W740" s="734">
        <v>0</v>
      </c>
      <c r="X740" s="734">
        <v>0</v>
      </c>
      <c r="Y740" s="734">
        <v>0</v>
      </c>
      <c r="Z740" s="734">
        <v>0</v>
      </c>
      <c r="AA740" s="734">
        <v>0</v>
      </c>
      <c r="AB740" s="734">
        <v>0</v>
      </c>
      <c r="AC740" s="149">
        <v>25.6</v>
      </c>
      <c r="AD740" s="149" t="s">
        <v>24</v>
      </c>
      <c r="AE740" s="148">
        <v>0</v>
      </c>
      <c r="AF740" s="149">
        <v>0</v>
      </c>
      <c r="AG740" s="148">
        <v>0</v>
      </c>
      <c r="AH740" s="149">
        <v>0</v>
      </c>
      <c r="AI740" s="148">
        <v>0</v>
      </c>
      <c r="AJ740" s="501">
        <v>0</v>
      </c>
    </row>
    <row r="741" spans="1:36" x14ac:dyDescent="0.2">
      <c r="A741" s="352" t="s">
        <v>74</v>
      </c>
      <c r="B741" s="500">
        <v>0</v>
      </c>
      <c r="C741" s="148">
        <v>0</v>
      </c>
      <c r="D741" s="148">
        <v>0</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352" t="s">
        <v>124</v>
      </c>
      <c r="B742" s="500">
        <v>0</v>
      </c>
      <c r="C742" s="148">
        <v>0</v>
      </c>
      <c r="D742" s="148">
        <v>0</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0</v>
      </c>
      <c r="W742" s="734">
        <v>0</v>
      </c>
      <c r="X742" s="734">
        <v>0</v>
      </c>
      <c r="Y742" s="734">
        <v>0</v>
      </c>
      <c r="Z742" s="734">
        <v>0</v>
      </c>
      <c r="AA742" s="734">
        <v>0</v>
      </c>
      <c r="AB742" s="734">
        <v>0</v>
      </c>
      <c r="AC742" s="149" t="s">
        <v>24</v>
      </c>
      <c r="AD742" s="149" t="s">
        <v>24</v>
      </c>
      <c r="AE742" s="148">
        <v>0</v>
      </c>
      <c r="AF742" s="149">
        <v>0</v>
      </c>
      <c r="AG742" s="148">
        <v>0</v>
      </c>
      <c r="AH742" s="149">
        <v>0</v>
      </c>
      <c r="AI742" s="148">
        <v>0</v>
      </c>
      <c r="AJ742" s="501">
        <v>0</v>
      </c>
    </row>
    <row r="743" spans="1:36" x14ac:dyDescent="0.2">
      <c r="A743" s="352" t="s">
        <v>125</v>
      </c>
      <c r="B743" s="500">
        <v>1</v>
      </c>
      <c r="C743" s="148">
        <v>0</v>
      </c>
      <c r="D743" s="148">
        <v>1</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1</v>
      </c>
      <c r="T743" s="734">
        <v>0</v>
      </c>
      <c r="U743" s="734">
        <v>0</v>
      </c>
      <c r="V743" s="734">
        <v>0</v>
      </c>
      <c r="W743" s="734">
        <v>0</v>
      </c>
      <c r="X743" s="734">
        <v>0</v>
      </c>
      <c r="Y743" s="734">
        <v>0</v>
      </c>
      <c r="Z743" s="734">
        <v>0</v>
      </c>
      <c r="AA743" s="734">
        <v>0</v>
      </c>
      <c r="AB743" s="734">
        <v>0</v>
      </c>
      <c r="AC743" s="149">
        <v>28.8</v>
      </c>
      <c r="AD743" s="149" t="s">
        <v>24</v>
      </c>
      <c r="AE743" s="148">
        <v>0</v>
      </c>
      <c r="AF743" s="149">
        <v>0</v>
      </c>
      <c r="AG743" s="148">
        <v>0</v>
      </c>
      <c r="AH743" s="149">
        <v>0</v>
      </c>
      <c r="AI743" s="148">
        <v>0</v>
      </c>
      <c r="AJ743" s="501">
        <v>0</v>
      </c>
    </row>
    <row r="744" spans="1:36" x14ac:dyDescent="0.2">
      <c r="A744" s="352" t="s">
        <v>126</v>
      </c>
      <c r="B744" s="500">
        <v>1</v>
      </c>
      <c r="C744" s="148">
        <v>0</v>
      </c>
      <c r="D744" s="148">
        <v>1</v>
      </c>
      <c r="E744" s="148">
        <v>0</v>
      </c>
      <c r="F744" s="148">
        <v>0</v>
      </c>
      <c r="G744" s="148">
        <v>0</v>
      </c>
      <c r="H744" s="148">
        <v>0</v>
      </c>
      <c r="I744" s="148">
        <v>0</v>
      </c>
      <c r="J744" s="148">
        <v>0</v>
      </c>
      <c r="K744" s="148">
        <v>0</v>
      </c>
      <c r="L744" s="148">
        <v>0</v>
      </c>
      <c r="M744" s="512"/>
      <c r="N744" s="448" t="s">
        <v>126</v>
      </c>
      <c r="O744" s="733">
        <v>0</v>
      </c>
      <c r="P744" s="734">
        <v>0</v>
      </c>
      <c r="Q744" s="734">
        <v>0</v>
      </c>
      <c r="R744" s="734">
        <v>1</v>
      </c>
      <c r="S744" s="734">
        <v>0</v>
      </c>
      <c r="T744" s="734">
        <v>0</v>
      </c>
      <c r="U744" s="734">
        <v>0</v>
      </c>
      <c r="V744" s="734">
        <v>0</v>
      </c>
      <c r="W744" s="734">
        <v>0</v>
      </c>
      <c r="X744" s="734">
        <v>0</v>
      </c>
      <c r="Y744" s="734">
        <v>0</v>
      </c>
      <c r="Z744" s="734">
        <v>0</v>
      </c>
      <c r="AA744" s="734">
        <v>0</v>
      </c>
      <c r="AB744" s="734">
        <v>0</v>
      </c>
      <c r="AC744" s="149">
        <v>23.9</v>
      </c>
      <c r="AD744" s="149" t="s">
        <v>24</v>
      </c>
      <c r="AE744" s="148">
        <v>0</v>
      </c>
      <c r="AF744" s="149">
        <v>0</v>
      </c>
      <c r="AG744" s="148">
        <v>0</v>
      </c>
      <c r="AH744" s="149">
        <v>0</v>
      </c>
      <c r="AI744" s="148">
        <v>0</v>
      </c>
      <c r="AJ744" s="501">
        <v>0</v>
      </c>
    </row>
    <row r="745" spans="1:36" x14ac:dyDescent="0.2">
      <c r="A745" s="352" t="s">
        <v>76</v>
      </c>
      <c r="B745" s="500">
        <v>3</v>
      </c>
      <c r="C745" s="148">
        <v>0</v>
      </c>
      <c r="D745" s="148">
        <v>2</v>
      </c>
      <c r="E745" s="148">
        <v>0</v>
      </c>
      <c r="F745" s="148">
        <v>1</v>
      </c>
      <c r="G745" s="148">
        <v>0</v>
      </c>
      <c r="H745" s="148">
        <v>0</v>
      </c>
      <c r="I745" s="148">
        <v>0</v>
      </c>
      <c r="J745" s="148">
        <v>0</v>
      </c>
      <c r="K745" s="148">
        <v>0</v>
      </c>
      <c r="L745" s="148">
        <v>0</v>
      </c>
      <c r="M745" s="512"/>
      <c r="N745" s="448" t="s">
        <v>76</v>
      </c>
      <c r="O745" s="733">
        <v>0</v>
      </c>
      <c r="P745" s="734">
        <v>0</v>
      </c>
      <c r="Q745" s="734">
        <v>0</v>
      </c>
      <c r="R745" s="734">
        <v>1</v>
      </c>
      <c r="S745" s="734">
        <v>1</v>
      </c>
      <c r="T745" s="734">
        <v>1</v>
      </c>
      <c r="U745" s="734">
        <v>0</v>
      </c>
      <c r="V745" s="734">
        <v>0</v>
      </c>
      <c r="W745" s="734">
        <v>0</v>
      </c>
      <c r="X745" s="734">
        <v>0</v>
      </c>
      <c r="Y745" s="734">
        <v>0</v>
      </c>
      <c r="Z745" s="734">
        <v>0</v>
      </c>
      <c r="AA745" s="734">
        <v>0</v>
      </c>
      <c r="AB745" s="734">
        <v>0</v>
      </c>
      <c r="AC745" s="149">
        <v>28.4</v>
      </c>
      <c r="AD745" s="149" t="s">
        <v>24</v>
      </c>
      <c r="AE745" s="148">
        <v>1</v>
      </c>
      <c r="AF745" s="149">
        <v>33.333333333333329</v>
      </c>
      <c r="AG745" s="148">
        <v>0</v>
      </c>
      <c r="AH745" s="149">
        <v>0</v>
      </c>
      <c r="AI745" s="148">
        <v>0</v>
      </c>
      <c r="AJ745" s="501">
        <v>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1</v>
      </c>
      <c r="T746" s="734">
        <v>0</v>
      </c>
      <c r="U746" s="734">
        <v>0</v>
      </c>
      <c r="V746" s="734">
        <v>0</v>
      </c>
      <c r="W746" s="734">
        <v>0</v>
      </c>
      <c r="X746" s="734">
        <v>0</v>
      </c>
      <c r="Y746" s="734">
        <v>0</v>
      </c>
      <c r="Z746" s="734">
        <v>0</v>
      </c>
      <c r="AA746" s="734">
        <v>0</v>
      </c>
      <c r="AB746" s="734">
        <v>0</v>
      </c>
      <c r="AC746" s="149">
        <v>30</v>
      </c>
      <c r="AD746" s="149" t="s">
        <v>24</v>
      </c>
      <c r="AE746" s="148">
        <v>0</v>
      </c>
      <c r="AF746" s="149">
        <v>0</v>
      </c>
      <c r="AG746" s="148">
        <v>0</v>
      </c>
      <c r="AH746" s="149">
        <v>0</v>
      </c>
      <c r="AI746" s="148">
        <v>0</v>
      </c>
      <c r="AJ746" s="501">
        <v>0</v>
      </c>
    </row>
    <row r="747" spans="1:36" x14ac:dyDescent="0.2">
      <c r="A747" s="352" t="s">
        <v>128</v>
      </c>
      <c r="B747" s="500">
        <v>0</v>
      </c>
      <c r="C747" s="148">
        <v>0</v>
      </c>
      <c r="D747" s="148">
        <v>0</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1</v>
      </c>
      <c r="T749" s="734">
        <v>0</v>
      </c>
      <c r="U749" s="734">
        <v>0</v>
      </c>
      <c r="V749" s="734">
        <v>0</v>
      </c>
      <c r="W749" s="734">
        <v>0</v>
      </c>
      <c r="X749" s="734">
        <v>0</v>
      </c>
      <c r="Y749" s="734">
        <v>0</v>
      </c>
      <c r="Z749" s="734">
        <v>0</v>
      </c>
      <c r="AA749" s="734">
        <v>0</v>
      </c>
      <c r="AB749" s="734">
        <v>0</v>
      </c>
      <c r="AC749" s="149">
        <v>28.9</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267</v>
      </c>
      <c r="C753" s="459">
        <v>10</v>
      </c>
      <c r="D753" s="459">
        <v>229</v>
      </c>
      <c r="E753" s="459">
        <v>0</v>
      </c>
      <c r="F753" s="459">
        <v>25</v>
      </c>
      <c r="G753" s="459">
        <v>2</v>
      </c>
      <c r="H753" s="459">
        <v>0</v>
      </c>
      <c r="I753" s="459">
        <v>1</v>
      </c>
      <c r="J753" s="459">
        <v>0</v>
      </c>
      <c r="K753" s="459">
        <v>0</v>
      </c>
      <c r="L753" s="459">
        <v>0</v>
      </c>
      <c r="M753" s="460"/>
      <c r="N753" s="447" t="s">
        <v>389</v>
      </c>
      <c r="O753" s="458">
        <v>2</v>
      </c>
      <c r="P753" s="459">
        <v>7</v>
      </c>
      <c r="Q753" s="459">
        <v>37</v>
      </c>
      <c r="R753" s="459">
        <v>98</v>
      </c>
      <c r="S753" s="459">
        <v>93</v>
      </c>
      <c r="T753" s="459">
        <v>26</v>
      </c>
      <c r="U753" s="459">
        <v>4</v>
      </c>
      <c r="V753" s="459">
        <v>0</v>
      </c>
      <c r="W753" s="459">
        <v>0</v>
      </c>
      <c r="X753" s="459">
        <v>0</v>
      </c>
      <c r="Y753" s="459">
        <v>0</v>
      </c>
      <c r="Z753" s="459">
        <v>0</v>
      </c>
      <c r="AA753" s="459">
        <v>0</v>
      </c>
      <c r="AB753" s="459">
        <v>0</v>
      </c>
      <c r="AC753" s="471">
        <v>24.4</v>
      </c>
      <c r="AD753" s="471">
        <v>29.1</v>
      </c>
      <c r="AE753" s="459">
        <v>30</v>
      </c>
      <c r="AF753" s="471">
        <v>11.235955056179774</v>
      </c>
      <c r="AG753" s="459">
        <v>4</v>
      </c>
      <c r="AH753" s="471">
        <v>1.4981273408239701</v>
      </c>
      <c r="AI753" s="459">
        <v>0</v>
      </c>
      <c r="AJ753" s="472">
        <v>0</v>
      </c>
    </row>
    <row r="754" spans="1:36" x14ac:dyDescent="0.2">
      <c r="A754" s="352" t="s">
        <v>390</v>
      </c>
      <c r="B754" s="461">
        <v>283</v>
      </c>
      <c r="C754" s="353">
        <v>10</v>
      </c>
      <c r="D754" s="353">
        <v>244</v>
      </c>
      <c r="E754" s="353">
        <v>0</v>
      </c>
      <c r="F754" s="353">
        <v>26</v>
      </c>
      <c r="G754" s="353">
        <v>2</v>
      </c>
      <c r="H754" s="353">
        <v>0</v>
      </c>
      <c r="I754" s="353">
        <v>1</v>
      </c>
      <c r="J754" s="353">
        <v>0</v>
      </c>
      <c r="K754" s="353">
        <v>0</v>
      </c>
      <c r="L754" s="353">
        <v>0</v>
      </c>
      <c r="M754" s="462"/>
      <c r="N754" s="448" t="s">
        <v>390</v>
      </c>
      <c r="O754" s="461">
        <v>2</v>
      </c>
      <c r="P754" s="353">
        <v>7</v>
      </c>
      <c r="Q754" s="353">
        <v>38</v>
      </c>
      <c r="R754" s="353">
        <v>104</v>
      </c>
      <c r="S754" s="353">
        <v>98</v>
      </c>
      <c r="T754" s="353">
        <v>28</v>
      </c>
      <c r="U754" s="353">
        <v>6</v>
      </c>
      <c r="V754" s="353">
        <v>0</v>
      </c>
      <c r="W754" s="353">
        <v>0</v>
      </c>
      <c r="X754" s="353">
        <v>0</v>
      </c>
      <c r="Y754" s="353">
        <v>0</v>
      </c>
      <c r="Z754" s="353">
        <v>0</v>
      </c>
      <c r="AA754" s="353">
        <v>0</v>
      </c>
      <c r="AB754" s="353">
        <v>0</v>
      </c>
      <c r="AC754" s="354">
        <v>24.6</v>
      </c>
      <c r="AD754" s="354">
        <v>29.3</v>
      </c>
      <c r="AE754" s="353">
        <v>34</v>
      </c>
      <c r="AF754" s="354">
        <v>12.014134275618375</v>
      </c>
      <c r="AG754" s="353">
        <v>6</v>
      </c>
      <c r="AH754" s="354">
        <v>2.1201413427561837</v>
      </c>
      <c r="AI754" s="353">
        <v>0</v>
      </c>
      <c r="AJ754" s="473">
        <v>0</v>
      </c>
    </row>
    <row r="755" spans="1:36" x14ac:dyDescent="0.2">
      <c r="A755" s="352" t="s">
        <v>391</v>
      </c>
      <c r="B755" s="461">
        <v>288</v>
      </c>
      <c r="C755" s="353">
        <v>10</v>
      </c>
      <c r="D755" s="353">
        <v>248</v>
      </c>
      <c r="E755" s="353">
        <v>0</v>
      </c>
      <c r="F755" s="353">
        <v>27</v>
      </c>
      <c r="G755" s="353">
        <v>2</v>
      </c>
      <c r="H755" s="353">
        <v>0</v>
      </c>
      <c r="I755" s="353">
        <v>1</v>
      </c>
      <c r="J755" s="353">
        <v>0</v>
      </c>
      <c r="K755" s="353">
        <v>0</v>
      </c>
      <c r="L755" s="353">
        <v>0</v>
      </c>
      <c r="M755" s="462"/>
      <c r="N755" s="448" t="s">
        <v>391</v>
      </c>
      <c r="O755" s="461">
        <v>2</v>
      </c>
      <c r="P755" s="353">
        <v>7</v>
      </c>
      <c r="Q755" s="353">
        <v>38</v>
      </c>
      <c r="R755" s="353">
        <v>105</v>
      </c>
      <c r="S755" s="353">
        <v>101</v>
      </c>
      <c r="T755" s="353">
        <v>29</v>
      </c>
      <c r="U755" s="353">
        <v>6</v>
      </c>
      <c r="V755" s="353">
        <v>0</v>
      </c>
      <c r="W755" s="353">
        <v>0</v>
      </c>
      <c r="X755" s="353">
        <v>0</v>
      </c>
      <c r="Y755" s="353">
        <v>0</v>
      </c>
      <c r="Z755" s="353">
        <v>0</v>
      </c>
      <c r="AA755" s="353">
        <v>0</v>
      </c>
      <c r="AB755" s="353">
        <v>0</v>
      </c>
      <c r="AC755" s="354">
        <v>24.7</v>
      </c>
      <c r="AD755" s="354">
        <v>29.4</v>
      </c>
      <c r="AE755" s="353">
        <v>35</v>
      </c>
      <c r="AF755" s="354">
        <v>12.152777777777777</v>
      </c>
      <c r="AG755" s="353">
        <v>6</v>
      </c>
      <c r="AH755" s="354">
        <v>2.083333333333333</v>
      </c>
      <c r="AI755" s="353">
        <v>0</v>
      </c>
      <c r="AJ755" s="473">
        <v>0</v>
      </c>
    </row>
    <row r="756" spans="1:36" x14ac:dyDescent="0.2">
      <c r="A756" s="536" t="s">
        <v>392</v>
      </c>
      <c r="B756" s="463">
        <v>292</v>
      </c>
      <c r="C756" s="464">
        <v>11</v>
      </c>
      <c r="D756" s="464">
        <v>250</v>
      </c>
      <c r="E756" s="464">
        <v>0</v>
      </c>
      <c r="F756" s="464">
        <v>28</v>
      </c>
      <c r="G756" s="464">
        <v>2</v>
      </c>
      <c r="H756" s="464">
        <v>0</v>
      </c>
      <c r="I756" s="464">
        <v>1</v>
      </c>
      <c r="J756" s="464">
        <v>0</v>
      </c>
      <c r="K756" s="464">
        <v>0</v>
      </c>
      <c r="L756" s="464">
        <v>0</v>
      </c>
      <c r="M756" s="465"/>
      <c r="N756" s="449" t="s">
        <v>392</v>
      </c>
      <c r="O756" s="463">
        <v>3</v>
      </c>
      <c r="P756" s="464">
        <v>7</v>
      </c>
      <c r="Q756" s="464">
        <v>38</v>
      </c>
      <c r="R756" s="464">
        <v>105</v>
      </c>
      <c r="S756" s="464">
        <v>102</v>
      </c>
      <c r="T756" s="464">
        <v>31</v>
      </c>
      <c r="U756" s="464">
        <v>6</v>
      </c>
      <c r="V756" s="464">
        <v>0</v>
      </c>
      <c r="W756" s="464">
        <v>0</v>
      </c>
      <c r="X756" s="464">
        <v>0</v>
      </c>
      <c r="Y756" s="464">
        <v>0</v>
      </c>
      <c r="Z756" s="464">
        <v>0</v>
      </c>
      <c r="AA756" s="464">
        <v>0</v>
      </c>
      <c r="AB756" s="464">
        <v>0</v>
      </c>
      <c r="AC756" s="474">
        <v>24.6</v>
      </c>
      <c r="AD756" s="474">
        <v>29.4</v>
      </c>
      <c r="AE756" s="464">
        <v>37</v>
      </c>
      <c r="AF756" s="474">
        <v>12.671232876712329</v>
      </c>
      <c r="AG756" s="464">
        <v>6</v>
      </c>
      <c r="AH756" s="474">
        <v>2.054794520547945</v>
      </c>
      <c r="AI756" s="464">
        <v>0</v>
      </c>
      <c r="AJ756" s="475">
        <v>0</v>
      </c>
    </row>
    <row r="758" spans="1:36" x14ac:dyDescent="0.2">
      <c r="B758" s="11">
        <v>45972</v>
      </c>
    </row>
    <row r="759" spans="1:36" x14ac:dyDescent="0.2">
      <c r="A759" s="123"/>
    </row>
  </sheetData>
  <sheetProtection algorithmName="SHA-512" hashValue="aWfdRpyI9hJfHF4J4fpv75s2otrcCmb8X9P4mBf2QFxmqaS5dYC1xHGEmcOr3t2ycxBxQm9rOKkD7RwE1ov6GQ==" saltValue="DKZnwIVzDeMsuJkeSCjjqQ=="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9" t="s">
        <v>333</v>
      </c>
      <c r="AD2" s="860"/>
      <c r="AE2" s="861"/>
      <c r="AG2" s="859" t="s">
        <v>327</v>
      </c>
      <c r="AH2" s="860"/>
      <c r="AI2" s="860"/>
      <c r="AJ2" s="861"/>
      <c r="AL2" s="859" t="s">
        <v>328</v>
      </c>
      <c r="AM2" s="860"/>
      <c r="AN2" s="860"/>
      <c r="AO2" s="861"/>
      <c r="AQ2" s="859" t="s">
        <v>338</v>
      </c>
      <c r="AR2" s="861"/>
      <c r="AT2" s="859" t="s">
        <v>323</v>
      </c>
      <c r="AU2" s="860"/>
      <c r="AV2" s="860"/>
      <c r="AW2" s="861"/>
      <c r="AY2" s="859" t="s">
        <v>324</v>
      </c>
      <c r="AZ2" s="860"/>
      <c r="BA2" s="860"/>
      <c r="BB2" s="860"/>
      <c r="BC2" s="860"/>
      <c r="BD2" s="860"/>
      <c r="BE2" s="860"/>
      <c r="BF2" s="860"/>
      <c r="BG2" s="860"/>
      <c r="BH2" s="860"/>
      <c r="BI2" s="861"/>
      <c r="BK2" s="859" t="s">
        <v>325</v>
      </c>
      <c r="BL2" s="860"/>
      <c r="BM2" s="860"/>
      <c r="BN2" s="861"/>
      <c r="BP2" s="859" t="s">
        <v>326</v>
      </c>
      <c r="BQ2" s="860"/>
      <c r="BR2" s="860"/>
      <c r="BS2" s="861"/>
      <c r="BU2" s="859" t="s">
        <v>344</v>
      </c>
      <c r="BV2" s="861"/>
      <c r="BX2" s="859" t="s">
        <v>308</v>
      </c>
      <c r="BY2" s="861"/>
      <c r="CA2" s="852" t="s">
        <v>273</v>
      </c>
      <c r="CB2" s="853"/>
      <c r="CC2" s="853"/>
      <c r="CD2" s="854"/>
      <c r="CF2" s="859" t="s">
        <v>345</v>
      </c>
      <c r="CG2" s="861"/>
      <c r="CK2" s="852" t="s">
        <v>340</v>
      </c>
      <c r="CL2" s="854"/>
      <c r="CN2" s="546" t="str">
        <f>"PV2 "&amp;CI17</f>
        <v>PV2 →</v>
      </c>
      <c r="DD2" s="859" t="s">
        <v>430</v>
      </c>
      <c r="DE2" s="860"/>
      <c r="DF2" s="861"/>
    </row>
    <row r="3" spans="2:110" ht="15" customHeight="1" x14ac:dyDescent="0.2">
      <c r="B3" s="191" t="s">
        <v>20</v>
      </c>
      <c r="C3" s="192"/>
      <c r="D3" s="127" t="str">
        <f ca="1">CL17&amp;" "&amp; UPPER(TRIM(RIGHT(SUBSTITUTE(D5, ",", REPT(" ", LEN(D5))), LEN(D5))))</f>
        <v>25356 WICKHAM BISHOPS</v>
      </c>
      <c r="E3" s="203" t="s">
        <v>260</v>
      </c>
      <c r="G3" s="182" t="s">
        <v>470</v>
      </c>
      <c r="H3" s="215"/>
      <c r="AA3" s="855" t="s">
        <v>269</v>
      </c>
      <c r="AB3" s="855" t="s">
        <v>136</v>
      </c>
      <c r="AC3" s="373"/>
      <c r="AD3" s="373"/>
      <c r="AE3" s="373"/>
      <c r="AF3" s="373"/>
      <c r="AG3" s="855" t="s">
        <v>262</v>
      </c>
      <c r="AH3" s="855" t="s">
        <v>263</v>
      </c>
      <c r="AI3" s="855" t="s">
        <v>290</v>
      </c>
      <c r="AJ3" s="855" t="s">
        <v>291</v>
      </c>
      <c r="AK3" s="373"/>
      <c r="AL3" s="855" t="s">
        <v>329</v>
      </c>
      <c r="AM3" s="855" t="s">
        <v>330</v>
      </c>
      <c r="AN3" s="855" t="s">
        <v>331</v>
      </c>
      <c r="AO3" s="855" t="s">
        <v>332</v>
      </c>
      <c r="AP3" s="373"/>
      <c r="AQ3" s="373"/>
      <c r="AR3" s="373"/>
      <c r="AS3" s="373"/>
      <c r="AT3" s="855" t="s">
        <v>294</v>
      </c>
      <c r="AU3" s="855" t="s">
        <v>295</v>
      </c>
      <c r="AV3" s="855" t="s">
        <v>296</v>
      </c>
      <c r="AW3" s="855" t="s">
        <v>297</v>
      </c>
      <c r="AX3" s="373"/>
      <c r="AY3" s="855" t="s">
        <v>312</v>
      </c>
      <c r="AZ3" s="855" t="s">
        <v>313</v>
      </c>
      <c r="BA3" s="855" t="s">
        <v>314</v>
      </c>
      <c r="BB3" s="855" t="s">
        <v>315</v>
      </c>
      <c r="BC3" s="373"/>
      <c r="BD3" s="373"/>
      <c r="BE3" s="373"/>
      <c r="BF3" s="855" t="s">
        <v>341</v>
      </c>
      <c r="BG3" s="373"/>
      <c r="BH3" s="373"/>
      <c r="BI3" s="855" t="s">
        <v>342</v>
      </c>
      <c r="BJ3" s="373"/>
      <c r="BK3" s="855" t="s">
        <v>283</v>
      </c>
      <c r="BL3" s="855" t="s">
        <v>284</v>
      </c>
      <c r="BM3" s="855" t="s">
        <v>292</v>
      </c>
      <c r="BN3" s="855" t="s">
        <v>293</v>
      </c>
      <c r="BO3" s="373"/>
      <c r="BP3" s="855" t="s">
        <v>316</v>
      </c>
      <c r="BQ3" s="855" t="s">
        <v>317</v>
      </c>
      <c r="BR3" s="855" t="s">
        <v>318</v>
      </c>
      <c r="BS3" s="855" t="s">
        <v>319</v>
      </c>
      <c r="BT3" s="373"/>
      <c r="BU3" s="855" t="s">
        <v>270</v>
      </c>
      <c r="BV3" s="855" t="s">
        <v>271</v>
      </c>
      <c r="BW3" s="373"/>
      <c r="BX3" s="855" t="s">
        <v>285</v>
      </c>
      <c r="BY3" s="855" t="s">
        <v>286</v>
      </c>
      <c r="BZ3" s="373"/>
      <c r="CA3" s="855" t="s">
        <v>272</v>
      </c>
      <c r="CB3" s="855" t="s">
        <v>273</v>
      </c>
      <c r="CC3" s="855" t="s">
        <v>277</v>
      </c>
      <c r="CD3" s="855" t="s">
        <v>278</v>
      </c>
      <c r="CE3" s="374"/>
      <c r="CF3" s="855" t="s">
        <v>274</v>
      </c>
      <c r="CG3" s="855" t="s">
        <v>275</v>
      </c>
      <c r="CH3" s="373"/>
      <c r="CI3" s="855" t="s">
        <v>308</v>
      </c>
      <c r="CJ3" s="889"/>
      <c r="CK3" s="855" t="s">
        <v>339</v>
      </c>
      <c r="CL3" s="855" t="s">
        <v>287</v>
      </c>
      <c r="CM3" s="213"/>
    </row>
    <row r="4" spans="2:110" ht="15" customHeight="1" thickBot="1" x14ac:dyDescent="0.3">
      <c r="B4" s="193" t="s">
        <v>133</v>
      </c>
      <c r="C4" s="194"/>
      <c r="D4" s="128" t="str">
        <f ca="1">"ATC" &amp; CL16</f>
        <v xml:space="preserve">ATC06 </v>
      </c>
      <c r="E4" s="204" t="s">
        <v>260</v>
      </c>
      <c r="F4" s="159"/>
      <c r="G4" s="182" t="s">
        <v>379</v>
      </c>
      <c r="H4" s="215"/>
      <c r="AA4" s="855"/>
      <c r="AB4" s="855"/>
      <c r="AC4" s="373" t="s">
        <v>306</v>
      </c>
      <c r="AD4" s="373" t="s">
        <v>287</v>
      </c>
      <c r="AE4" s="373" t="s">
        <v>320</v>
      </c>
      <c r="AF4" s="373"/>
      <c r="AG4" s="855"/>
      <c r="AH4" s="855"/>
      <c r="AI4" s="855"/>
      <c r="AJ4" s="855"/>
      <c r="AK4" s="373"/>
      <c r="AL4" s="855"/>
      <c r="AM4" s="855"/>
      <c r="AN4" s="855"/>
      <c r="AO4" s="855"/>
      <c r="AP4" s="373"/>
      <c r="AQ4" s="373" t="s">
        <v>337</v>
      </c>
      <c r="AR4" s="373" t="s">
        <v>336</v>
      </c>
      <c r="AS4" s="373"/>
      <c r="AT4" s="855"/>
      <c r="AU4" s="855"/>
      <c r="AV4" s="855"/>
      <c r="AW4" s="855"/>
      <c r="AX4" s="373"/>
      <c r="AY4" s="855"/>
      <c r="AZ4" s="855"/>
      <c r="BA4" s="855"/>
      <c r="BB4" s="855"/>
      <c r="BC4" s="373"/>
      <c r="BD4" s="373"/>
      <c r="BE4" s="373"/>
      <c r="BF4" s="855"/>
      <c r="BG4" s="373"/>
      <c r="BH4" s="373"/>
      <c r="BI4" s="855"/>
      <c r="BJ4" s="373"/>
      <c r="BK4" s="855"/>
      <c r="BL4" s="855"/>
      <c r="BM4" s="855"/>
      <c r="BN4" s="855"/>
      <c r="BO4" s="373"/>
      <c r="BP4" s="855"/>
      <c r="BQ4" s="855"/>
      <c r="BR4" s="855"/>
      <c r="BS4" s="855"/>
      <c r="BT4" s="373"/>
      <c r="BU4" s="855"/>
      <c r="BV4" s="855"/>
      <c r="BW4" s="373"/>
      <c r="BX4" s="855"/>
      <c r="BY4" s="855"/>
      <c r="BZ4" s="373"/>
      <c r="CA4" s="855"/>
      <c r="CB4" s="855"/>
      <c r="CC4" s="855"/>
      <c r="CD4" s="855"/>
      <c r="CE4" s="374"/>
      <c r="CF4" s="855"/>
      <c r="CG4" s="855"/>
      <c r="CH4" s="373"/>
      <c r="CI4" s="855"/>
      <c r="CJ4" s="889"/>
      <c r="CK4" s="855"/>
      <c r="CL4" s="855"/>
      <c r="CM4" s="213"/>
      <c r="CN4" s="143" t="str">
        <f>'DIR1'!BI114</f>
        <v>Tue</v>
      </c>
      <c r="CO4" s="143" t="str">
        <f>'DIR1'!BJ114</f>
        <v>Wed</v>
      </c>
      <c r="CP4" s="143" t="str">
        <f>'DIR1'!BK114</f>
        <v>Thu</v>
      </c>
      <c r="CQ4" s="143" t="str">
        <f>'DIR1'!BL114</f>
        <v>Fri</v>
      </c>
      <c r="CR4" s="143" t="str">
        <f>'DIR1'!BM114</f>
        <v>Sat</v>
      </c>
      <c r="CS4" s="143" t="str">
        <f>'DIR1'!BN114</f>
        <v>Sun</v>
      </c>
      <c r="CT4" s="143" t="str">
        <f>'DIR1'!BO114</f>
        <v>Mon</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45972</v>
      </c>
      <c r="AE5" s="377" t="str">
        <f t="shared" ref="AE5:AE11" si="1">IF(OR(WEEKDAY(AD5)=2,WEEKDAY(AD5)=6),"NON",IF(OR(WEEKDAY(AD5)=1,WEEKDAY(AD5)=7),"WKND","NEUTRAL"))</f>
        <v>NEUTRAL</v>
      </c>
      <c r="AF5" s="275"/>
      <c r="AG5" s="265">
        <f>'DIR1'!B114</f>
        <v>302</v>
      </c>
      <c r="AH5" s="266">
        <f>'DIR2'!B114</f>
        <v>310</v>
      </c>
      <c r="AI5" s="241">
        <f>IF($AE5&lt;&gt;"WKND", AG5, "")</f>
        <v>302</v>
      </c>
      <c r="AJ5" s="306">
        <f>IF($AE5&lt;&gt;"WKND", AH5, "")</f>
        <v>310</v>
      </c>
      <c r="AK5" s="244"/>
      <c r="AL5" s="265">
        <f>'DIR1'!B111</f>
        <v>254</v>
      </c>
      <c r="AM5" s="266">
        <f>'DIR2'!B111</f>
        <v>277</v>
      </c>
      <c r="AN5" s="241">
        <f>IF($AE5&lt;&gt;"WKND", AL5, "")</f>
        <v>254</v>
      </c>
      <c r="AO5" s="306">
        <f>IF($AE5&lt;&gt;"WKND", AM5, "")</f>
        <v>277</v>
      </c>
      <c r="AP5" s="244"/>
      <c r="AQ5" s="306">
        <f>IF(COUNT('DIR1'!AZ35:AZ98)=64,SUM('DIR1'!AZ35:AZ98),"")</f>
        <v>293</v>
      </c>
      <c r="AR5" s="306">
        <f>IF(COUNT('DIR2'!AZ35:AZ98)=64,SUM('DIR2'!AZ35:AZ98),"")</f>
        <v>303</v>
      </c>
      <c r="AS5" s="244"/>
      <c r="AT5" s="230">
        <f>IFERROR('DIR1'!AC114, "")</f>
        <v>24.3</v>
      </c>
      <c r="AU5" s="231">
        <f>IFERROR('DIR2'!AC114, "")</f>
        <v>24.1</v>
      </c>
      <c r="AV5" s="250">
        <f t="shared" ref="AV5:AW11" si="2">IF($AE5&lt;&gt;"WKND", AT5, "")</f>
        <v>24.3</v>
      </c>
      <c r="AW5" s="303">
        <f t="shared" si="2"/>
        <v>24.1</v>
      </c>
      <c r="AX5" s="252"/>
      <c r="AY5" s="230">
        <f>IFERROR('DIR1'!AC111, "")</f>
        <v>24.3</v>
      </c>
      <c r="AZ5" s="231">
        <f>IFERROR('DIR2'!AC111, "")</f>
        <v>24.1</v>
      </c>
      <c r="BA5" s="250">
        <f t="shared" ref="BA5:BB11" si="3">IF($AE5&lt;&gt;"WKND", AY5, "")</f>
        <v>24.3</v>
      </c>
      <c r="BB5" s="303">
        <f t="shared" si="3"/>
        <v>24.1</v>
      </c>
      <c r="BC5" s="252"/>
      <c r="BD5" s="337">
        <f>AD5</f>
        <v>45972</v>
      </c>
      <c r="BE5" s="338">
        <f ca="1">OFFSET('DIR1'!$BI$38, MATCH(BF5, 'DIR1'!BI$39:$BI$86, 0), -1)</f>
        <v>0.73958333333333282</v>
      </c>
      <c r="BF5" s="303">
        <f>MAX('DIR1'!BI39:BI86)</f>
        <v>32.4</v>
      </c>
      <c r="BG5" s="252"/>
      <c r="BH5" s="343">
        <f ca="1">OFFSET('DIR2'!$BI$38, MATCH(BI5, 'DIR2'!BI$39:$BI$86, 0), -1)</f>
        <v>0.7708333333333327</v>
      </c>
      <c r="BI5" s="303">
        <f>MAX('DIR2'!BI39:BI86)</f>
        <v>29.7</v>
      </c>
      <c r="BJ5" s="252"/>
      <c r="BK5" s="257">
        <f>IFERROR('DIR1'!AD114, "")</f>
        <v>30</v>
      </c>
      <c r="BL5" s="258">
        <f>IFERROR('DIR2'!AD114, "")</f>
        <v>29</v>
      </c>
      <c r="BM5" s="238">
        <f t="shared" ref="BM5:BN11" si="4">IF($AE5&lt;&gt;"WKND", BK5, "")</f>
        <v>30</v>
      </c>
      <c r="BN5" s="238">
        <f t="shared" si="4"/>
        <v>29</v>
      </c>
      <c r="BO5" s="239"/>
      <c r="BP5" s="257">
        <f>IFERROR('DIR1'!AD111, "")</f>
        <v>30</v>
      </c>
      <c r="BQ5" s="258">
        <f>IFERROR('DIR2'!AD111, "")</f>
        <v>29</v>
      </c>
      <c r="BR5" s="238">
        <f>IF($AE5&lt;&gt;"WKND", BP5, "")</f>
        <v>30</v>
      </c>
      <c r="BS5" s="238">
        <f>IF($AE5&lt;&gt;"WKND", BQ5, "")</f>
        <v>29</v>
      </c>
      <c r="BT5" s="223"/>
      <c r="BU5" s="216">
        <v>0</v>
      </c>
      <c r="BV5" s="216">
        <v>0</v>
      </c>
      <c r="BW5" s="221"/>
      <c r="BX5" s="216" t="s">
        <v>207</v>
      </c>
      <c r="BY5" s="216" t="s">
        <v>204</v>
      </c>
      <c r="BZ5" s="229"/>
      <c r="CA5" s="216">
        <v>1</v>
      </c>
      <c r="CB5" s="216">
        <v>402</v>
      </c>
      <c r="CC5" s="224">
        <f>AVERAGE(AQ5:AQ11)</f>
        <v>280.14285714285717</v>
      </c>
      <c r="CD5" s="224">
        <f>AVERAGE(AR5:AR11)</f>
        <v>286.57142857142856</v>
      </c>
      <c r="CF5" s="216" t="s">
        <v>139</v>
      </c>
      <c r="CG5" s="216" t="s">
        <v>464</v>
      </c>
      <c r="CH5" s="296" t="s">
        <v>309</v>
      </c>
      <c r="CI5" s="298" t="str">
        <f>IF(D11&lt;&gt;"", D11&amp;"bound", "")</f>
        <v>eastbound</v>
      </c>
      <c r="CJ5" s="138"/>
      <c r="CK5" s="220">
        <f>SUM(AG5:AH5)</f>
        <v>612</v>
      </c>
      <c r="CL5" s="348">
        <f>AD5</f>
        <v>45972</v>
      </c>
      <c r="CM5" s="138"/>
      <c r="CN5" s="643" t="str">
        <f>'DIR1'!BR122</f>
        <v/>
      </c>
      <c r="CO5" s="644">
        <f>'DIR1'!BS122</f>
        <v>30.65</v>
      </c>
      <c r="CP5" s="644" t="str">
        <f>'DIR1'!BT122</f>
        <v/>
      </c>
      <c r="CQ5" s="644" t="str">
        <f>'DIR1'!BU122</f>
        <v/>
      </c>
      <c r="CR5" s="644" t="str">
        <f>'DIR1'!BV122</f>
        <v/>
      </c>
      <c r="CS5" s="644" t="str">
        <f>'DIR1'!BW122</f>
        <v/>
      </c>
      <c r="CT5" s="645">
        <f>'DIR1'!BX122</f>
        <v>31.6</v>
      </c>
      <c r="CV5" s="652">
        <f t="array" ref="CV5">MAX(IF(ISNUMBER('DIR1'!AZ115:BF115), 'DIR1'!AZ115:BF115))</f>
        <v>4</v>
      </c>
      <c r="CW5" s="653">
        <f t="array" ref="CW5">MAX(IF(ISNUMBER('DIR2'!AZ115:BF115), 'DIR2'!AZ115:BF115))</f>
        <v>2</v>
      </c>
      <c r="CX5" s="654">
        <f>MAX(CV5:CW5)</f>
        <v>4</v>
      </c>
      <c r="CZ5" s="652">
        <f>MAX(IF(ISNUMBER('DIR1'!BI115:BO115), 'DIR1'!BI115:BO115))</f>
        <v>0</v>
      </c>
      <c r="DA5" s="653">
        <f t="array" ref="DA5">MAX(IF(ISNUMBER('DIR2'!BI115:BO115), 'DIR2'!BI115:BO115))</f>
        <v>29.6</v>
      </c>
      <c r="DB5" s="654">
        <f>MAX(CZ5:DA5)</f>
        <v>29.6</v>
      </c>
      <c r="DD5" s="743" t="s">
        <v>434</v>
      </c>
    </row>
    <row r="6" spans="2:110" ht="15" x14ac:dyDescent="0.2">
      <c r="B6" s="193" t="s">
        <v>134</v>
      </c>
      <c r="C6" s="195"/>
      <c r="D6" s="141">
        <f>IF( AND( 'DIR1'!B758 &lt;&gt; "", 'DIR1'!B758 = 'DIR2'!B758 ), 'DIR1'!B758, "NO DATA")</f>
        <v>45972</v>
      </c>
      <c r="E6" s="204" t="str">
        <f>IF(NOT(ISERROR(DATEVALUE(TEXT(D6,"dd/mm/yyyy")))),"valid date","auto-complete")</f>
        <v>valid date</v>
      </c>
      <c r="G6" s="371"/>
      <c r="H6" s="215"/>
      <c r="AA6" s="217">
        <v>10</v>
      </c>
      <c r="AB6" s="222" t="s">
        <v>362</v>
      </c>
      <c r="AC6" s="223">
        <f t="shared" si="0"/>
        <v>1</v>
      </c>
      <c r="AD6" s="381">
        <f>AD5+1</f>
        <v>45973</v>
      </c>
      <c r="AE6" s="378" t="str">
        <f t="shared" si="1"/>
        <v>NEUTRAL</v>
      </c>
      <c r="AF6" s="275"/>
      <c r="AG6" s="267">
        <f>'DIR1'!B221</f>
        <v>359</v>
      </c>
      <c r="AH6" s="268">
        <f>'DIR2'!B221</f>
        <v>337</v>
      </c>
      <c r="AI6" s="243">
        <f t="shared" ref="AI6:AJ11" si="5">IF($AE6&lt;&gt;"WKND", AG6, "")</f>
        <v>359</v>
      </c>
      <c r="AJ6" s="307">
        <f t="shared" si="5"/>
        <v>337</v>
      </c>
      <c r="AK6" s="244"/>
      <c r="AL6" s="267">
        <f>'DIR1'!B218</f>
        <v>310</v>
      </c>
      <c r="AM6" s="268">
        <f>'DIR2'!B218</f>
        <v>302</v>
      </c>
      <c r="AN6" s="243">
        <f t="shared" ref="AN6:AN11" si="6">IF($AE6&lt;&gt;"WKND", AL6, "")</f>
        <v>310</v>
      </c>
      <c r="AO6" s="307">
        <f t="shared" ref="AO6:AO11" si="7">IF($AE6&lt;&gt;"WKND", AM6, "")</f>
        <v>302</v>
      </c>
      <c r="AP6" s="244"/>
      <c r="AQ6" s="307">
        <f>IF(COUNT('DIR1'!BA35:BA98)=64,SUM('DIR1'!BA35:BA98),"")</f>
        <v>345</v>
      </c>
      <c r="AR6" s="307">
        <f>IF(COUNT('DIR2'!BA35:BA98)=64,SUM('DIR2'!BA35:BA98),"")</f>
        <v>332</v>
      </c>
      <c r="AS6" s="244"/>
      <c r="AT6" s="232">
        <f>IFERROR('DIR1'!AC221, "")</f>
        <v>25.1</v>
      </c>
      <c r="AU6" s="233">
        <f>IFERROR('DIR2'!AC221, "")</f>
        <v>24.8</v>
      </c>
      <c r="AV6" s="236">
        <f t="shared" si="2"/>
        <v>25.1</v>
      </c>
      <c r="AW6" s="304">
        <f t="shared" si="2"/>
        <v>24.8</v>
      </c>
      <c r="AX6" s="252"/>
      <c r="AY6" s="232">
        <f>IFERROR('DIR1'!AC218, "")</f>
        <v>24.9</v>
      </c>
      <c r="AZ6" s="233">
        <f>IFERROR('DIR2'!AC218, "")</f>
        <v>24.7</v>
      </c>
      <c r="BA6" s="236">
        <f t="shared" si="3"/>
        <v>24.9</v>
      </c>
      <c r="BB6" s="304">
        <f t="shared" si="3"/>
        <v>24.7</v>
      </c>
      <c r="BC6" s="252"/>
      <c r="BD6" s="339">
        <f t="shared" ref="BD6:BD11" si="8">AD6</f>
        <v>45973</v>
      </c>
      <c r="BE6" s="340">
        <f ca="1">OFFSET('DIR1'!$BJ$38, MATCH(BF6, 'DIR1'!BJ$39:$BJ$86, 0), -2)</f>
        <v>0.45833333333333359</v>
      </c>
      <c r="BF6" s="304">
        <f>MAX('DIR1'!BJ39:BJ86)</f>
        <v>34.200000000000003</v>
      </c>
      <c r="BG6" s="252"/>
      <c r="BH6" s="344">
        <f ca="1">OFFSET('DIR2'!$BJ$38, MATCH(BI6, 'DIR2'!BJ$39:$BJ$86, 0), -2)</f>
        <v>0.74999999999999944</v>
      </c>
      <c r="BI6" s="304">
        <f>MAX('DIR2'!BJ39:BJ86)</f>
        <v>28.7</v>
      </c>
      <c r="BJ6" s="252"/>
      <c r="BK6" s="259">
        <f>IFERROR('DIR1'!AD221, "")</f>
        <v>30</v>
      </c>
      <c r="BL6" s="260">
        <f>IFERROR('DIR2'!AD221, "")</f>
        <v>30.3</v>
      </c>
      <c r="BM6" s="239">
        <f t="shared" si="4"/>
        <v>30</v>
      </c>
      <c r="BN6" s="239">
        <f t="shared" si="4"/>
        <v>30.3</v>
      </c>
      <c r="BO6" s="239"/>
      <c r="BP6" s="259">
        <f>IFERROR('DIR1'!AD218, "")</f>
        <v>29.9</v>
      </c>
      <c r="BQ6" s="260">
        <f>IFERROR('DIR2'!AD218, "")</f>
        <v>30.3</v>
      </c>
      <c r="BR6" s="239">
        <f t="shared" ref="BR6:BR11" si="9">IF($AE6&lt;&gt;"WKND", BP6, "")</f>
        <v>29.9</v>
      </c>
      <c r="BS6" s="239">
        <f t="shared" ref="BS6:BS11" si="10">IF($AE6&lt;&gt;"WKND", BQ6, "")</f>
        <v>30.3</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696</v>
      </c>
      <c r="CL6" s="349">
        <f t="shared" ref="CL6:CL11" si="12">AD6</f>
        <v>45973</v>
      </c>
      <c r="CM6" s="138"/>
      <c r="CN6" s="646">
        <f>'DIR1'!BR123</f>
        <v>25.5</v>
      </c>
      <c r="CO6" s="647">
        <f>'DIR1'!BS123</f>
        <v>32.299999999999997</v>
      </c>
      <c r="CP6" s="647">
        <f>'DIR1'!BT123</f>
        <v>30</v>
      </c>
      <c r="CQ6" s="647" t="str">
        <f>'DIR1'!BU123</f>
        <v/>
      </c>
      <c r="CR6" s="647" t="str">
        <f>'DIR1'!BV123</f>
        <v/>
      </c>
      <c r="CS6" s="647" t="str">
        <f>'DIR1'!BW123</f>
        <v/>
      </c>
      <c r="CT6" s="648" t="str">
        <f>'DIR1'!BX123</f>
        <v/>
      </c>
      <c r="CV6" s="655">
        <f t="array" ref="CV6">MAX(IF(ISNUMBER('DIR1'!AZ116:BF116), 'DIR1'!AZ116:BF116))</f>
        <v>1</v>
      </c>
      <c r="CW6" s="656">
        <f t="array" ref="CW6">MAX(IF(ISNUMBER('DIR2'!AZ116:BF116), 'DIR2'!AZ116:BF116))</f>
        <v>6</v>
      </c>
      <c r="CX6" s="657">
        <f t="shared" ref="CX6:CX28" si="13">MAX(CV6:CW6)</f>
        <v>6</v>
      </c>
      <c r="CZ6" s="655">
        <f t="array" ref="CZ6">MAX(IF(ISNUMBER('DIR1'!BI116:BO116), 'DIR1'!BI116:BO116))</f>
        <v>33.1</v>
      </c>
      <c r="DA6" s="656">
        <f t="array" ref="DA6">MAX(IF(ISNUMBER('DIR2'!BI116:BO116), 'DIR2'!BI116:BO116))</f>
        <v>31.2</v>
      </c>
      <c r="DB6" s="657">
        <f t="shared" ref="DB6:DB28" si="14">MAX(CZ6:DA6)</f>
        <v>33.1</v>
      </c>
      <c r="DD6" s="745" t="s">
        <v>435</v>
      </c>
    </row>
    <row r="7" spans="2:110" ht="15" customHeight="1" x14ac:dyDescent="0.2">
      <c r="B7" s="193" t="s">
        <v>415</v>
      </c>
      <c r="C7" s="194"/>
      <c r="D7" s="129" t="s">
        <v>476</v>
      </c>
      <c r="E7" s="412" t="str">
        <f>IF(OR(D7="", LEN(D7) &gt;= 9, LEN(D7) &lt;= 6),"ERROR","valid")</f>
        <v>valid</v>
      </c>
      <c r="H7" s="215"/>
      <c r="AA7" s="217">
        <v>15</v>
      </c>
      <c r="AC7" s="223">
        <f t="shared" si="0"/>
        <v>1</v>
      </c>
      <c r="AD7" s="381">
        <f t="shared" ref="AD7:AD11" si="15">AD6+1</f>
        <v>45974</v>
      </c>
      <c r="AE7" s="378" t="str">
        <f t="shared" si="1"/>
        <v>NEUTRAL</v>
      </c>
      <c r="AF7" s="275"/>
      <c r="AG7" s="267">
        <f>'DIR1'!B328</f>
        <v>336</v>
      </c>
      <c r="AH7" s="268">
        <f>'DIR2'!B328</f>
        <v>330</v>
      </c>
      <c r="AI7" s="243">
        <f t="shared" si="5"/>
        <v>336</v>
      </c>
      <c r="AJ7" s="307">
        <f t="shared" si="5"/>
        <v>330</v>
      </c>
      <c r="AK7" s="244"/>
      <c r="AL7" s="267">
        <f>'DIR1'!B325</f>
        <v>287</v>
      </c>
      <c r="AM7" s="268">
        <f>'DIR2'!B325</f>
        <v>295</v>
      </c>
      <c r="AN7" s="243">
        <f t="shared" si="6"/>
        <v>287</v>
      </c>
      <c r="AO7" s="307">
        <f t="shared" si="7"/>
        <v>295</v>
      </c>
      <c r="AP7" s="244"/>
      <c r="AQ7" s="307">
        <f>IF(COUNT('DIR1'!BB35:BB98)=64,SUM('DIR1'!BB35:BB98),"")</f>
        <v>317</v>
      </c>
      <c r="AR7" s="307">
        <f>IF(COUNT('DIR2'!BB35:BB98)=64,SUM('DIR2'!BB35:BB98),"")</f>
        <v>319</v>
      </c>
      <c r="AS7" s="244"/>
      <c r="AT7" s="232">
        <f>IFERROR('DIR1'!AC328, "")</f>
        <v>24.4</v>
      </c>
      <c r="AU7" s="233">
        <f>IFERROR('DIR2'!AC328, "")</f>
        <v>24.2</v>
      </c>
      <c r="AV7" s="236">
        <f t="shared" si="2"/>
        <v>24.4</v>
      </c>
      <c r="AW7" s="304">
        <f t="shared" si="2"/>
        <v>24.2</v>
      </c>
      <c r="AX7" s="252"/>
      <c r="AY7" s="232">
        <f>IFERROR('DIR1'!AC325, "")</f>
        <v>24.2</v>
      </c>
      <c r="AZ7" s="233">
        <f>IFERROR('DIR2'!AC325, "")</f>
        <v>24.1</v>
      </c>
      <c r="BA7" s="236">
        <f t="shared" si="3"/>
        <v>24.2</v>
      </c>
      <c r="BB7" s="304">
        <f t="shared" si="3"/>
        <v>24.1</v>
      </c>
      <c r="BC7" s="252"/>
      <c r="BD7" s="339">
        <f t="shared" si="8"/>
        <v>45974</v>
      </c>
      <c r="BE7" s="340">
        <f ca="1">OFFSET('DIR1'!$BK$38, MATCH(BF7, 'DIR1'!BK$39:$BK$86, 0), -3)</f>
        <v>0.70833333333333293</v>
      </c>
      <c r="BF7" s="304">
        <f>MAX('DIR1'!BK39:BK86)</f>
        <v>31.6</v>
      </c>
      <c r="BG7" s="252"/>
      <c r="BH7" s="344">
        <f ca="1">OFFSET('DIR2'!$BK$38, MATCH(BI7, 'DIR2'!BK$39:$BK$86, 0), -3)</f>
        <v>0.74999999999999944</v>
      </c>
      <c r="BI7" s="304">
        <f>MAX('DIR2'!BK39:BK86)</f>
        <v>30.6</v>
      </c>
      <c r="BJ7" s="252"/>
      <c r="BK7" s="259">
        <f>IFERROR('DIR1'!AD328, "")</f>
        <v>30</v>
      </c>
      <c r="BL7" s="260">
        <f>IFERROR('DIR2'!AD328, "")</f>
        <v>30.1</v>
      </c>
      <c r="BM7" s="239">
        <f t="shared" si="4"/>
        <v>30</v>
      </c>
      <c r="BN7" s="239">
        <f t="shared" si="4"/>
        <v>30.1</v>
      </c>
      <c r="BO7" s="239"/>
      <c r="BP7" s="259">
        <f>IFERROR('DIR1'!AD325, "")</f>
        <v>30</v>
      </c>
      <c r="BQ7" s="260">
        <f>IFERROR('DIR2'!AD325, "")</f>
        <v>30</v>
      </c>
      <c r="BR7" s="239">
        <f t="shared" si="9"/>
        <v>30</v>
      </c>
      <c r="BS7" s="239">
        <f t="shared" si="10"/>
        <v>30</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666</v>
      </c>
      <c r="CL7" s="349">
        <f t="shared" si="12"/>
        <v>45974</v>
      </c>
      <c r="CM7" s="138"/>
      <c r="CN7" s="646" t="str">
        <f>'DIR1'!BR124</f>
        <v/>
      </c>
      <c r="CO7" s="647">
        <f>'DIR1'!BS124</f>
        <v>29.2</v>
      </c>
      <c r="CP7" s="647">
        <f>'DIR1'!BT124</f>
        <v>26.4</v>
      </c>
      <c r="CQ7" s="647" t="str">
        <f>'DIR1'!BU124</f>
        <v/>
      </c>
      <c r="CR7" s="647" t="str">
        <f>'DIR1'!BV124</f>
        <v/>
      </c>
      <c r="CS7" s="647" t="str">
        <f>'DIR1'!BW124</f>
        <v/>
      </c>
      <c r="CT7" s="648" t="str">
        <f>'DIR1'!BX124</f>
        <v/>
      </c>
      <c r="CV7" s="655">
        <f t="array" ref="CV7">MAX(IF(ISNUMBER('DIR1'!AZ117:BF117), 'DIR1'!AZ117:BF117))</f>
        <v>3</v>
      </c>
      <c r="CW7" s="656">
        <f t="array" ref="CW7">MAX(IF(ISNUMBER('DIR2'!AZ117:BF117), 'DIR2'!AZ117:BF117))</f>
        <v>1</v>
      </c>
      <c r="CX7" s="657">
        <f t="shared" si="13"/>
        <v>3</v>
      </c>
      <c r="CZ7" s="655">
        <f t="array" ref="CZ7">MAX(IF(ISNUMBER('DIR1'!BI117:BO117), 'DIR1'!BI117:BO117))</f>
        <v>29.3</v>
      </c>
      <c r="DA7" s="656">
        <f t="array" ref="DA7">MAX(IF(ISNUMBER('DIR2'!BI117:BO117), 'DIR2'!BI117:BO117))</f>
        <v>34.799999999999997</v>
      </c>
      <c r="DB7" s="657">
        <f t="shared" si="14"/>
        <v>34.799999999999997</v>
      </c>
      <c r="DD7" s="745" t="s">
        <v>436</v>
      </c>
    </row>
    <row r="8" spans="2:110" ht="15" x14ac:dyDescent="0.2">
      <c r="B8" s="193" t="s">
        <v>135</v>
      </c>
      <c r="C8" s="195"/>
      <c r="D8" s="128">
        <f>IF( 'DIR1'!AE13 &lt;&gt; 0, ('DIR1'!AE13 + 'DIR2'!AE13)/2, "NO DATA" )</f>
        <v>30</v>
      </c>
      <c r="E8" s="362" t="str">
        <f>"auto, est. "&amp;MROUND(AY17, 10)&amp;"mph"</f>
        <v>auto, est. 20mph</v>
      </c>
      <c r="H8" s="215"/>
      <c r="AA8" s="217">
        <v>20</v>
      </c>
      <c r="AB8" s="331">
        <f>SUM('DIR2'!AP139,'DIR2'!AP139)</f>
        <v>356</v>
      </c>
      <c r="AC8" s="223">
        <f t="shared" si="0"/>
        <v>1</v>
      </c>
      <c r="AD8" s="381">
        <f t="shared" si="15"/>
        <v>45975</v>
      </c>
      <c r="AE8" s="378" t="str">
        <f t="shared" si="1"/>
        <v>NON</v>
      </c>
      <c r="AF8" s="275"/>
      <c r="AG8" s="267">
        <f>'DIR1'!B435</f>
        <v>273</v>
      </c>
      <c r="AH8" s="268">
        <f>'DIR2'!B435</f>
        <v>299</v>
      </c>
      <c r="AI8" s="243">
        <f t="shared" si="5"/>
        <v>273</v>
      </c>
      <c r="AJ8" s="307">
        <f t="shared" si="5"/>
        <v>299</v>
      </c>
      <c r="AK8" s="244"/>
      <c r="AL8" s="267">
        <f>'DIR1'!B432</f>
        <v>237</v>
      </c>
      <c r="AM8" s="268">
        <f>'DIR2'!B432</f>
        <v>267</v>
      </c>
      <c r="AN8" s="243">
        <f t="shared" si="6"/>
        <v>237</v>
      </c>
      <c r="AO8" s="307">
        <f t="shared" si="7"/>
        <v>267</v>
      </c>
      <c r="AP8" s="244"/>
      <c r="AQ8" s="307">
        <f>IF(COUNT('DIR1'!BC35:BC98)=64,SUM('DIR1'!BC35:BC98),"")</f>
        <v>261</v>
      </c>
      <c r="AR8" s="307">
        <f>IF(COUNT('DIR2'!BC35:BC98)=64,SUM('DIR2'!BC35:BC98),"")</f>
        <v>289</v>
      </c>
      <c r="AS8" s="244"/>
      <c r="AT8" s="232">
        <f>IFERROR('DIR1'!AC435, "")</f>
        <v>25</v>
      </c>
      <c r="AU8" s="233">
        <f>IFERROR('DIR2'!AC435, "")</f>
        <v>25.5</v>
      </c>
      <c r="AV8" s="236">
        <f t="shared" si="2"/>
        <v>25</v>
      </c>
      <c r="AW8" s="304">
        <f t="shared" si="2"/>
        <v>25.5</v>
      </c>
      <c r="AX8" s="252"/>
      <c r="AY8" s="232">
        <f>IFERROR('DIR1'!AC432, "")</f>
        <v>25</v>
      </c>
      <c r="AZ8" s="233">
        <f>IFERROR('DIR2'!AC432, "")</f>
        <v>25.3</v>
      </c>
      <c r="BA8" s="236">
        <f t="shared" si="3"/>
        <v>25</v>
      </c>
      <c r="BB8" s="304">
        <f t="shared" si="3"/>
        <v>25.3</v>
      </c>
      <c r="BC8" s="252"/>
      <c r="BD8" s="339">
        <f t="shared" si="8"/>
        <v>45975</v>
      </c>
      <c r="BE8" s="340">
        <f ca="1">OFFSET('DIR1'!$BL$38, MATCH(BF8, 'DIR1'!BL$39:$BL$86, 0), -4)</f>
        <v>0.78124999999999933</v>
      </c>
      <c r="BF8" s="304">
        <f>MAX('DIR1'!BL39:BL86)</f>
        <v>32.799999999999997</v>
      </c>
      <c r="BG8" s="252"/>
      <c r="BH8" s="344">
        <f ca="1">OFFSET('DIR2'!$BL$38, MATCH(BI8, 'DIR2'!BL$39:$BL$86, 0), -4)</f>
        <v>0.41666666666666685</v>
      </c>
      <c r="BI8" s="304">
        <f>MAX('DIR2'!BL39:BL86)</f>
        <v>30.6</v>
      </c>
      <c r="BJ8" s="252"/>
      <c r="BK8" s="259">
        <f>IFERROR('DIR1'!AD435, "")</f>
        <v>30</v>
      </c>
      <c r="BL8" s="260">
        <f>IFERROR('DIR2'!AD435, "")</f>
        <v>30</v>
      </c>
      <c r="BM8" s="239">
        <f t="shared" si="4"/>
        <v>30</v>
      </c>
      <c r="BN8" s="239">
        <f t="shared" si="4"/>
        <v>30</v>
      </c>
      <c r="BO8" s="239"/>
      <c r="BP8" s="259">
        <f>IFERROR('DIR1'!AD432, "")</f>
        <v>30.1</v>
      </c>
      <c r="BQ8" s="260">
        <f>IFERROR('DIR2'!AD432, "")</f>
        <v>30</v>
      </c>
      <c r="BR8" s="239">
        <f t="shared" si="9"/>
        <v>30.1</v>
      </c>
      <c r="BS8" s="239">
        <f t="shared" si="10"/>
        <v>30</v>
      </c>
      <c r="BT8" s="223"/>
      <c r="BU8" s="217">
        <v>30</v>
      </c>
      <c r="BV8" s="217">
        <v>6000</v>
      </c>
      <c r="BW8" s="221"/>
      <c r="BX8" s="217" t="s">
        <v>203</v>
      </c>
      <c r="BY8" s="217" t="s">
        <v>208</v>
      </c>
      <c r="BZ8" s="229"/>
      <c r="CA8" s="217">
        <v>4</v>
      </c>
      <c r="CB8" s="217">
        <v>360</v>
      </c>
      <c r="CC8" s="225">
        <f>VLOOKUP(MONTH(D6),CA5:CB16,2)*CC5</f>
        <v>108975.57142857143</v>
      </c>
      <c r="CD8" s="225">
        <f>VLOOKUP(MONTH(D6),CA5:CB16,2)*CD5</f>
        <v>111476.28571428571</v>
      </c>
      <c r="CE8" s="138"/>
      <c r="CF8" s="217" t="s">
        <v>142</v>
      </c>
      <c r="CG8" s="221" t="s">
        <v>143</v>
      </c>
      <c r="CH8" s="363" t="s">
        <v>348</v>
      </c>
      <c r="CI8" s="364" t="s">
        <v>206</v>
      </c>
      <c r="CJ8" s="138"/>
      <c r="CK8" s="221">
        <f t="shared" si="11"/>
        <v>572</v>
      </c>
      <c r="CL8" s="349">
        <f t="shared" si="12"/>
        <v>45975</v>
      </c>
      <c r="CM8" s="138"/>
      <c r="CN8" s="646" t="str">
        <f>'DIR1'!BR125</f>
        <v/>
      </c>
      <c r="CO8" s="647" t="str">
        <f>'DIR1'!BS125</f>
        <v/>
      </c>
      <c r="CP8" s="647" t="str">
        <f>'DIR1'!BT125</f>
        <v/>
      </c>
      <c r="CQ8" s="647" t="str">
        <f>'DIR1'!BU125</f>
        <v/>
      </c>
      <c r="CR8" s="647" t="str">
        <f>'DIR1'!BV125</f>
        <v/>
      </c>
      <c r="CS8" s="647" t="str">
        <f>'DIR1'!BW125</f>
        <v/>
      </c>
      <c r="CT8" s="648" t="str">
        <f>'DIR1'!BX125</f>
        <v/>
      </c>
      <c r="CV8" s="655">
        <f t="array" ref="CV8">MAX(IF(ISNUMBER('DIR1'!AZ118:BF118), 'DIR1'!AZ118:BF118))</f>
        <v>2</v>
      </c>
      <c r="CW8" s="656">
        <f t="array" ref="CW8">MAX(IF(ISNUMBER('DIR2'!AZ118:BF118), 'DIR2'!AZ118:BF118))</f>
        <v>1</v>
      </c>
      <c r="CX8" s="657">
        <f t="shared" si="13"/>
        <v>2</v>
      </c>
      <c r="CZ8" s="655">
        <f t="array" ref="CZ8">MAX(IF(ISNUMBER('DIR1'!BI118:BO118), 'DIR1'!BI118:BO118))</f>
        <v>35.200000000000003</v>
      </c>
      <c r="DA8" s="656">
        <f t="array" ref="DA8">MAX(IF(ISNUMBER('DIR2'!BI118:BO118), 'DIR2'!BI118:BO118))</f>
        <v>36.299999999999997</v>
      </c>
      <c r="DB8" s="657">
        <f t="shared" si="14"/>
        <v>36.299999999999997</v>
      </c>
      <c r="DD8" s="745" t="s">
        <v>437</v>
      </c>
    </row>
    <row r="9" spans="2:110" ht="15" x14ac:dyDescent="0.2">
      <c r="B9" s="193" t="s">
        <v>431</v>
      </c>
      <c r="C9" s="194"/>
      <c r="D9" s="128" t="s">
        <v>442</v>
      </c>
      <c r="E9" s="412" t="str">
        <f>IF(D9="","undefined","")</f>
        <v/>
      </c>
      <c r="H9" s="215"/>
      <c r="AA9" s="217">
        <v>30</v>
      </c>
      <c r="AB9" s="332">
        <f>AB8/AG14</f>
        <v>8.6449732880038849E-2</v>
      </c>
      <c r="AC9" s="223">
        <f t="shared" si="0"/>
        <v>1</v>
      </c>
      <c r="AD9" s="381">
        <f t="shared" si="15"/>
        <v>45976</v>
      </c>
      <c r="AE9" s="378" t="str">
        <f t="shared" si="1"/>
        <v>WKND</v>
      </c>
      <c r="AF9" s="275"/>
      <c r="AG9" s="267">
        <f>'DIR1'!B542</f>
        <v>248</v>
      </c>
      <c r="AH9" s="268">
        <f>'DIR2'!B542</f>
        <v>255</v>
      </c>
      <c r="AI9" s="243" t="str">
        <f t="shared" si="5"/>
        <v/>
      </c>
      <c r="AJ9" s="307" t="str">
        <f t="shared" si="5"/>
        <v/>
      </c>
      <c r="AK9" s="244"/>
      <c r="AL9" s="267">
        <f>'DIR1'!B539</f>
        <v>216</v>
      </c>
      <c r="AM9" s="268">
        <f>'DIR2'!B539</f>
        <v>224</v>
      </c>
      <c r="AN9" s="243" t="str">
        <f t="shared" si="6"/>
        <v/>
      </c>
      <c r="AO9" s="307" t="str">
        <f t="shared" si="7"/>
        <v/>
      </c>
      <c r="AP9" s="244"/>
      <c r="AQ9" s="307">
        <f>IF(COUNT('DIR1'!BD35:BD98)=64,SUM('DIR1'!BD35:BD98),"")</f>
        <v>235</v>
      </c>
      <c r="AR9" s="307">
        <f>IF(COUNT('DIR2'!BD35:BD98)=64,SUM('DIR2'!BD35:BD98),"")</f>
        <v>237</v>
      </c>
      <c r="AS9" s="244"/>
      <c r="AT9" s="232">
        <f>IFERROR('DIR1'!AC542, "")</f>
        <v>24.8</v>
      </c>
      <c r="AU9" s="233">
        <f>IFERROR('DIR2'!AC542, "")</f>
        <v>25</v>
      </c>
      <c r="AV9" s="236" t="str">
        <f t="shared" si="2"/>
        <v/>
      </c>
      <c r="AW9" s="304" t="str">
        <f t="shared" si="2"/>
        <v/>
      </c>
      <c r="AX9" s="252"/>
      <c r="AY9" s="232">
        <f>IFERROR('DIR1'!AC539, "")</f>
        <v>24.7</v>
      </c>
      <c r="AZ9" s="233">
        <f>IFERROR('DIR2'!AC539, "")</f>
        <v>24.7</v>
      </c>
      <c r="BA9" s="236" t="str">
        <f t="shared" si="3"/>
        <v/>
      </c>
      <c r="BB9" s="304" t="str">
        <f t="shared" si="3"/>
        <v/>
      </c>
      <c r="BC9" s="252"/>
      <c r="BD9" s="339">
        <f t="shared" si="8"/>
        <v>45976</v>
      </c>
      <c r="BE9" s="340">
        <f ca="1">OFFSET('DIR1'!$BM$38, MATCH(BF9, 'DIR1'!BM$39:$BM$86, 0), -5)</f>
        <v>0.32291666666666669</v>
      </c>
      <c r="BF9" s="304">
        <f>MAX('DIR1'!BM39:BM86)</f>
        <v>29.7</v>
      </c>
      <c r="BG9" s="252"/>
      <c r="BH9" s="344">
        <f ca="1">OFFSET('DIR2'!$BM$38, MATCH(BI9, 'DIR2'!BM$39:$BM$86, 0), -5)</f>
        <v>0.53125000000000022</v>
      </c>
      <c r="BI9" s="304">
        <f>MAX('DIR2'!BM39:BM86)</f>
        <v>31.5</v>
      </c>
      <c r="BJ9" s="252"/>
      <c r="BK9" s="259">
        <f>IFERROR('DIR1'!AD542, "")</f>
        <v>29.4</v>
      </c>
      <c r="BL9" s="260">
        <f>IFERROR('DIR2'!AD542, "")</f>
        <v>29.5</v>
      </c>
      <c r="BM9" s="239" t="str">
        <f t="shared" si="4"/>
        <v/>
      </c>
      <c r="BN9" s="239" t="str">
        <f t="shared" si="4"/>
        <v/>
      </c>
      <c r="BO9" s="239"/>
      <c r="BP9" s="259">
        <f>IFERROR('DIR1'!AD539, "")</f>
        <v>29.4</v>
      </c>
      <c r="BQ9" s="260">
        <f>IFERROR('DIR2'!AD539, "")</f>
        <v>29.2</v>
      </c>
      <c r="BR9" s="239" t="str">
        <f t="shared" si="9"/>
        <v/>
      </c>
      <c r="BS9" s="239" t="str">
        <f t="shared" si="10"/>
        <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503</v>
      </c>
      <c r="CL9" s="349">
        <f t="shared" si="12"/>
        <v>45976</v>
      </c>
      <c r="CM9" s="138"/>
      <c r="CN9" s="646" t="str">
        <f>'DIR1'!BR126</f>
        <v/>
      </c>
      <c r="CO9" s="647">
        <f>'DIR1'!BS126</f>
        <v>28.5</v>
      </c>
      <c r="CP9" s="647" t="str">
        <f>'DIR1'!BT126</f>
        <v/>
      </c>
      <c r="CQ9" s="647" t="str">
        <f>'DIR1'!BU126</f>
        <v/>
      </c>
      <c r="CR9" s="647" t="str">
        <f>'DIR1'!BV126</f>
        <v/>
      </c>
      <c r="CS9" s="647">
        <f>'DIR1'!BW126</f>
        <v>31.1</v>
      </c>
      <c r="CT9" s="648" t="str">
        <f>'DIR1'!BX126</f>
        <v/>
      </c>
      <c r="CV9" s="655">
        <f t="array" ref="CV9">MAX(IF(ISNUMBER('DIR1'!AZ119:BF119), 'DIR1'!AZ119:BF119))</f>
        <v>2</v>
      </c>
      <c r="CW9" s="656">
        <f t="array" ref="CW9">MAX(IF(ISNUMBER('DIR2'!AZ119:BF119), 'DIR2'!AZ119:BF119))</f>
        <v>1</v>
      </c>
      <c r="CX9" s="657">
        <f t="shared" si="13"/>
        <v>2</v>
      </c>
      <c r="CZ9" s="655">
        <f t="array" ref="CZ9">MAX(IF(ISNUMBER('DIR1'!BI119:BO119), 'DIR1'!BI119:BO119))</f>
        <v>31.900000000000002</v>
      </c>
      <c r="DA9" s="656">
        <f t="array" ref="DA9">MAX(IF(ISNUMBER('DIR2'!BI119:BO119), 'DIR2'!BI119:BO119))</f>
        <v>35.1</v>
      </c>
      <c r="DB9" s="657">
        <f t="shared" si="14"/>
        <v>35.1</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45977</v>
      </c>
      <c r="AE10" s="378" t="str">
        <f t="shared" si="1"/>
        <v>WKND</v>
      </c>
      <c r="AF10" s="275"/>
      <c r="AG10" s="267">
        <f>'DIR1'!B649</f>
        <v>233</v>
      </c>
      <c r="AH10" s="268">
        <f>'DIR2'!B649</f>
        <v>255</v>
      </c>
      <c r="AI10" s="243" t="str">
        <f t="shared" si="5"/>
        <v/>
      </c>
      <c r="AJ10" s="307" t="str">
        <f t="shared" si="5"/>
        <v/>
      </c>
      <c r="AK10" s="244"/>
      <c r="AL10" s="267">
        <f>'DIR1'!B646</f>
        <v>213</v>
      </c>
      <c r="AM10" s="268">
        <f>'DIR2'!B646</f>
        <v>231</v>
      </c>
      <c r="AN10" s="243" t="str">
        <f t="shared" si="6"/>
        <v/>
      </c>
      <c r="AO10" s="307" t="str">
        <f t="shared" si="7"/>
        <v/>
      </c>
      <c r="AP10" s="244"/>
      <c r="AQ10" s="307">
        <f>IF(COUNT('DIR1'!BE35:BE98)=64,SUM('DIR1'!BE35:BE98),"")</f>
        <v>229</v>
      </c>
      <c r="AR10" s="307">
        <f>IF(COUNT('DIR2'!BE35:BE98)=64,SUM('DIR2'!BE35:BE98),"")</f>
        <v>243</v>
      </c>
      <c r="AS10" s="244"/>
      <c r="AT10" s="232">
        <f>IFERROR('DIR1'!AC649, "")</f>
        <v>23.9</v>
      </c>
      <c r="AU10" s="233">
        <f>IFERROR('DIR2'!AC649, "")</f>
        <v>23.4</v>
      </c>
      <c r="AV10" s="236" t="str">
        <f t="shared" si="2"/>
        <v/>
      </c>
      <c r="AW10" s="304" t="str">
        <f t="shared" si="2"/>
        <v/>
      </c>
      <c r="AX10" s="252"/>
      <c r="AY10" s="232">
        <f>IFERROR('DIR1'!AC646, "")</f>
        <v>23.4</v>
      </c>
      <c r="AZ10" s="233">
        <f>IFERROR('DIR2'!AC646, "")</f>
        <v>22.9</v>
      </c>
      <c r="BA10" s="236" t="str">
        <f t="shared" si="3"/>
        <v/>
      </c>
      <c r="BB10" s="304" t="str">
        <f t="shared" si="3"/>
        <v/>
      </c>
      <c r="BC10" s="252"/>
      <c r="BD10" s="339">
        <f t="shared" si="8"/>
        <v>45977</v>
      </c>
      <c r="BE10" s="340">
        <f ca="1">OFFSET('DIR1'!$BN$38, MATCH(BF10, 'DIR1'!BN$39:$BN$86, 0), -6)</f>
        <v>0.34375000000000006</v>
      </c>
      <c r="BF10" s="304">
        <f>MAX('DIR1'!BN39:BN86)</f>
        <v>33.5</v>
      </c>
      <c r="BG10" s="252"/>
      <c r="BH10" s="344">
        <f ca="1">OFFSET('DIR2'!$BN$38, MATCH(BI10, 'DIR2'!BN$39:$BN$86, 0), -6)</f>
        <v>0.29166666666666663</v>
      </c>
      <c r="BI10" s="304">
        <f>MAX('DIR2'!BN39:BN86)</f>
        <v>34.1</v>
      </c>
      <c r="BJ10" s="252"/>
      <c r="BK10" s="259">
        <f>IFERROR('DIR1'!AD649,"")</f>
        <v>29.1</v>
      </c>
      <c r="BL10" s="260">
        <f>IFERROR('DIR2'!AD649, "")</f>
        <v>29.3</v>
      </c>
      <c r="BM10" s="239" t="str">
        <f t="shared" si="4"/>
        <v/>
      </c>
      <c r="BN10" s="239" t="str">
        <f t="shared" si="4"/>
        <v/>
      </c>
      <c r="BO10" s="239"/>
      <c r="BP10" s="259">
        <f>IFERROR('DIR1'!AD646, "")</f>
        <v>28.9</v>
      </c>
      <c r="BQ10" s="260">
        <f>IFERROR('DIR2'!AD646, "")</f>
        <v>28.9</v>
      </c>
      <c r="BR10" s="239" t="str">
        <f t="shared" si="9"/>
        <v/>
      </c>
      <c r="BS10" s="239" t="str">
        <f t="shared" si="10"/>
        <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488</v>
      </c>
      <c r="CL10" s="349">
        <f t="shared" si="12"/>
        <v>45977</v>
      </c>
      <c r="CM10" s="138"/>
      <c r="CN10" s="646" t="str">
        <f>'DIR1'!BR127</f>
        <v/>
      </c>
      <c r="CO10" s="647" t="str">
        <f>'DIR1'!BS127</f>
        <v/>
      </c>
      <c r="CP10" s="647" t="str">
        <f>'DIR1'!BT127</f>
        <v/>
      </c>
      <c r="CQ10" s="647" t="str">
        <f>'DIR1'!BU127</f>
        <v/>
      </c>
      <c r="CR10" s="647" t="str">
        <f>'DIR1'!BV127</f>
        <v/>
      </c>
      <c r="CS10" s="647" t="str">
        <f>'DIR1'!BW127</f>
        <v/>
      </c>
      <c r="CT10" s="648" t="str">
        <f>'DIR1'!BX127</f>
        <v/>
      </c>
      <c r="CV10" s="655">
        <f t="array" ref="CV10">MAX(IF(ISNUMBER('DIR1'!AZ120:BF120), 'DIR1'!AZ120:BF120))</f>
        <v>6</v>
      </c>
      <c r="CW10" s="656">
        <f t="array" ref="CW10">MAX(IF(ISNUMBER('DIR2'!AZ120:BF120), 'DIR2'!AZ120:BF120))</f>
        <v>3</v>
      </c>
      <c r="CX10" s="657">
        <f t="shared" si="13"/>
        <v>6</v>
      </c>
      <c r="CZ10" s="655">
        <f t="array" ref="CZ10">MAX(IF(ISNUMBER('DIR1'!BI120:BO120), 'DIR1'!BI120:BO120))</f>
        <v>26.533333333333331</v>
      </c>
      <c r="DA10" s="656">
        <f t="array" ref="DA10">MAX(IF(ISNUMBER('DIR2'!BI120:BO120), 'DIR2'!BI120:BO120))</f>
        <v>30.9</v>
      </c>
      <c r="DB10" s="657">
        <f t="shared" si="14"/>
        <v>30.9</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2,040</v>
      </c>
      <c r="H11" s="215"/>
      <c r="AA11" s="217">
        <v>50</v>
      </c>
      <c r="AB11" s="213"/>
      <c r="AC11" s="415">
        <f>IF(AND(SUM(AG11, AH11) &gt;= ($AG$17/5), SUM(AG11, AH11) &gt; 0), 1, 0)</f>
        <v>1</v>
      </c>
      <c r="AD11" s="382">
        <f t="shared" si="15"/>
        <v>45978</v>
      </c>
      <c r="AE11" s="379" t="str">
        <f t="shared" si="1"/>
        <v>NON</v>
      </c>
      <c r="AF11" s="275"/>
      <c r="AG11" s="269">
        <f>'DIR1'!B756</f>
        <v>289</v>
      </c>
      <c r="AH11" s="270">
        <f>'DIR2'!B756</f>
        <v>292</v>
      </c>
      <c r="AI11" s="245">
        <f t="shared" si="5"/>
        <v>289</v>
      </c>
      <c r="AJ11" s="308">
        <f t="shared" si="5"/>
        <v>292</v>
      </c>
      <c r="AK11" s="244"/>
      <c r="AL11" s="269">
        <f>'DIR1'!B753</f>
        <v>257</v>
      </c>
      <c r="AM11" s="270">
        <f>'DIR2'!B753</f>
        <v>267</v>
      </c>
      <c r="AN11" s="245">
        <f t="shared" si="6"/>
        <v>257</v>
      </c>
      <c r="AO11" s="308">
        <f t="shared" si="7"/>
        <v>267</v>
      </c>
      <c r="AP11" s="244"/>
      <c r="AQ11" s="308">
        <f>IF(COUNT('DIR1'!BF35:BF98)=64,SUM('DIR1'!BF35:BF98),"")</f>
        <v>281</v>
      </c>
      <c r="AR11" s="308">
        <f>IF(COUNT('DIR2'!BF35:BF98)=64,SUM('DIR2'!BF35:BF98),"")</f>
        <v>283</v>
      </c>
      <c r="AS11" s="244"/>
      <c r="AT11" s="234">
        <f>IFERROR('DIR1'!AC756, "")</f>
        <v>24.9</v>
      </c>
      <c r="AU11" s="235">
        <f>IFERROR('DIR2'!AC756, "")</f>
        <v>24.6</v>
      </c>
      <c r="AV11" s="251">
        <f t="shared" si="2"/>
        <v>24.9</v>
      </c>
      <c r="AW11" s="305">
        <f t="shared" si="2"/>
        <v>24.6</v>
      </c>
      <c r="AX11" s="252"/>
      <c r="AY11" s="234">
        <f>IFERROR('DIR1'!AC753, "")</f>
        <v>24.9</v>
      </c>
      <c r="AZ11" s="235">
        <f>IFERROR('DIR2'!AC753, "")</f>
        <v>24.4</v>
      </c>
      <c r="BA11" s="251">
        <f t="shared" si="3"/>
        <v>24.9</v>
      </c>
      <c r="BB11" s="305">
        <f t="shared" si="3"/>
        <v>24.4</v>
      </c>
      <c r="BC11" s="252"/>
      <c r="BD11" s="341">
        <f t="shared" si="8"/>
        <v>45978</v>
      </c>
      <c r="BE11" s="342">
        <f ca="1">OFFSET('DIR1'!$BO$38, MATCH(BF11, 'DIR1'!BO$39:$BO$86, 0), -7)</f>
        <v>0.72916666666666619</v>
      </c>
      <c r="BF11" s="305">
        <f>MAX('DIR1'!BO39:BO86)</f>
        <v>31</v>
      </c>
      <c r="BG11" s="252"/>
      <c r="BH11" s="345">
        <f ca="1">OFFSET('DIR2'!$BO$38, MATCH(BI11, 'DIR2'!BO$39:$BO$86, 0), -7)</f>
        <v>0.33333333333333337</v>
      </c>
      <c r="BI11" s="305">
        <f>MAX('DIR2'!BO39:BO86)</f>
        <v>30.1</v>
      </c>
      <c r="BJ11" s="252"/>
      <c r="BK11" s="261">
        <f>IFERROR('DIR1'!AD756, "")</f>
        <v>30.4</v>
      </c>
      <c r="BL11" s="262">
        <f>IFERROR('DIR2'!AD756, "")</f>
        <v>29.4</v>
      </c>
      <c r="BM11" s="240">
        <f t="shared" si="4"/>
        <v>30.4</v>
      </c>
      <c r="BN11" s="240">
        <f t="shared" si="4"/>
        <v>29.4</v>
      </c>
      <c r="BO11" s="239"/>
      <c r="BP11" s="261">
        <f>IFERROR('DIR1'!AD753, "")</f>
        <v>30.4</v>
      </c>
      <c r="BQ11" s="262">
        <f>IFERROR('DIR2'!AD753, "")</f>
        <v>29.1</v>
      </c>
      <c r="BR11" s="240">
        <f t="shared" si="9"/>
        <v>30.4</v>
      </c>
      <c r="BS11" s="240">
        <f t="shared" si="10"/>
        <v>29.1</v>
      </c>
      <c r="BT11" s="223"/>
      <c r="BU11" s="217">
        <v>60</v>
      </c>
      <c r="BV11" s="217">
        <v>12000</v>
      </c>
      <c r="BY11" s="138"/>
      <c r="BZ11" s="229"/>
      <c r="CA11" s="217">
        <v>7</v>
      </c>
      <c r="CB11" s="217">
        <v>350</v>
      </c>
      <c r="CC11" s="225">
        <f>CC8/CA17</f>
        <v>332.74983642311889</v>
      </c>
      <c r="CD11" s="225">
        <f>CD8/CA17</f>
        <v>340.38560523446017</v>
      </c>
      <c r="CE11" s="138"/>
      <c r="CF11" s="217" t="s">
        <v>147</v>
      </c>
      <c r="CG11" s="221" t="s">
        <v>148</v>
      </c>
      <c r="CH11" s="365" t="s">
        <v>351</v>
      </c>
      <c r="CI11" s="366" t="s">
        <v>204</v>
      </c>
      <c r="CJ11" s="138"/>
      <c r="CK11" s="222">
        <f t="shared" si="11"/>
        <v>581</v>
      </c>
      <c r="CL11" s="350">
        <f t="shared" si="12"/>
        <v>45978</v>
      </c>
      <c r="CM11" s="138"/>
      <c r="CN11" s="646" t="str">
        <f>'DIR1'!BR128</f>
        <v/>
      </c>
      <c r="CO11" s="647" t="str">
        <f>'DIR1'!BS128</f>
        <v/>
      </c>
      <c r="CP11" s="647" t="str">
        <f>'DIR1'!BT128</f>
        <v/>
      </c>
      <c r="CQ11" s="647" t="str">
        <f>'DIR1'!BU128</f>
        <v/>
      </c>
      <c r="CR11" s="647" t="str">
        <f>'DIR1'!BV128</f>
        <v/>
      </c>
      <c r="CS11" s="647" t="str">
        <f>'DIR1'!BW128</f>
        <v/>
      </c>
      <c r="CT11" s="648" t="str">
        <f>'DIR1'!BX128</f>
        <v/>
      </c>
      <c r="CV11" s="655">
        <f t="array" ref="CV11">MAX(IF(ISNUMBER('DIR1'!AZ121:BF121), 'DIR1'!AZ121:BF121))</f>
        <v>22</v>
      </c>
      <c r="CW11" s="656">
        <f t="array" ref="CW11">MAX(IF(ISNUMBER('DIR2'!AZ121:BF121), 'DIR2'!AZ121:BF121))</f>
        <v>3</v>
      </c>
      <c r="CX11" s="657">
        <f t="shared" si="13"/>
        <v>22</v>
      </c>
      <c r="CZ11" s="655">
        <f t="array" ref="CZ11">MAX(IF(ISNUMBER('DIR1'!BI121:BO121), 'DIR1'!BI121:BO121))</f>
        <v>26.690909090909091</v>
      </c>
      <c r="DA11" s="656">
        <f t="array" ref="DA11">MAX(IF(ISNUMBER('DIR2'!BI121:BO121), 'DIR2'!BI121:BO121))</f>
        <v>26.5</v>
      </c>
      <c r="DB11" s="657">
        <f t="shared" si="14"/>
        <v>26.690909090909091</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2,078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t="str">
        <f>'DIR1'!BT129</f>
        <v/>
      </c>
      <c r="CQ12" s="647" t="str">
        <f>'DIR1'!BU129</f>
        <v/>
      </c>
      <c r="CR12" s="647" t="str">
        <f>'DIR1'!BV129</f>
        <v/>
      </c>
      <c r="CS12" s="647" t="str">
        <f>'DIR1'!BW129</f>
        <v/>
      </c>
      <c r="CT12" s="648" t="str">
        <f>'DIR1'!BX129</f>
        <v/>
      </c>
      <c r="CV12" s="655">
        <f t="array" ref="CV12">MAX(IF(ISNUMBER('DIR1'!AZ122:BF122), 'DIR1'!AZ122:BF122))</f>
        <v>41</v>
      </c>
      <c r="CW12" s="656">
        <f t="array" ref="CW12">MAX(IF(ISNUMBER('DIR2'!AZ122:BF122), 'DIR2'!AZ122:BF122))</f>
        <v>19</v>
      </c>
      <c r="CX12" s="657">
        <f t="shared" si="13"/>
        <v>41</v>
      </c>
      <c r="CZ12" s="655">
        <f t="array" ref="CZ12">MAX(IF(ISNUMBER('DIR1'!BI122:BO122), 'DIR1'!BI122:BO122))</f>
        <v>27.302564102564109</v>
      </c>
      <c r="DA12" s="656">
        <f t="array" ref="DA12">MAX(IF(ISNUMBER('DIR2'!BI122:BO122), 'DIR2'!BI122:BO122))</f>
        <v>25.794444444444444</v>
      </c>
      <c r="DB12" s="657">
        <f t="shared" si="14"/>
        <v>27.302564102564109</v>
      </c>
      <c r="DD12" s="745" t="s">
        <v>441</v>
      </c>
    </row>
    <row r="13" spans="2:110" ht="15" x14ac:dyDescent="0.2">
      <c r="B13" s="193" t="s">
        <v>250</v>
      </c>
      <c r="C13" s="194"/>
      <c r="D13" s="406" t="s">
        <v>473</v>
      </c>
      <c r="E13" s="411" t="str">
        <f t="shared" ref="E13" si="16">IF(D13="","undefined","")</f>
        <v/>
      </c>
      <c r="AA13" s="218">
        <v>70</v>
      </c>
      <c r="AB13" s="213"/>
      <c r="AC13" s="300">
        <f>SUM(AC5:AC11)</f>
        <v>7</v>
      </c>
      <c r="AG13" s="271">
        <f>SUM(AG5:AG11)</f>
        <v>2040</v>
      </c>
      <c r="AH13" s="272">
        <f>SUM(AH5:AH11)</f>
        <v>2078</v>
      </c>
      <c r="AI13" s="255">
        <f>SUM(AI5:AI11)</f>
        <v>1559</v>
      </c>
      <c r="AJ13" s="247">
        <f>SUM(AJ5:AJ11)</f>
        <v>1568</v>
      </c>
      <c r="AK13" s="244"/>
      <c r="AL13" s="271">
        <f>SUM(AL5:AL11)</f>
        <v>1774</v>
      </c>
      <c r="AM13" s="272">
        <f>SUM(AM5:AM11)</f>
        <v>1863</v>
      </c>
      <c r="AN13" s="255">
        <f>SUM(AN5:AN11)</f>
        <v>1345</v>
      </c>
      <c r="AO13" s="247">
        <f>SUM(AO5:AO11)</f>
        <v>1408</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56" t="s">
        <v>276</v>
      </c>
      <c r="CD13" s="856"/>
      <c r="CE13" s="138"/>
      <c r="CF13" s="217" t="s">
        <v>151</v>
      </c>
      <c r="CG13" s="221" t="s">
        <v>152</v>
      </c>
      <c r="CH13" s="365" t="s">
        <v>353</v>
      </c>
      <c r="CI13" s="366" t="s">
        <v>209</v>
      </c>
      <c r="CJ13" s="138"/>
      <c r="CK13" s="220" t="s">
        <v>346</v>
      </c>
      <c r="CL13" s="348">
        <f>INDEX(CL5:CL11,MATCH(MIN(CK5:CK11),CK5:CK11,FALSE),1)</f>
        <v>45977</v>
      </c>
      <c r="CM13" s="138"/>
      <c r="CN13" s="646" t="str">
        <f>'DIR1'!BR130</f>
        <v/>
      </c>
      <c r="CO13" s="647" t="str">
        <f>'DIR1'!BS130</f>
        <v/>
      </c>
      <c r="CP13" s="647" t="str">
        <f>'DIR1'!BT130</f>
        <v/>
      </c>
      <c r="CQ13" s="647" t="str">
        <f>'DIR1'!BU130</f>
        <v/>
      </c>
      <c r="CR13" s="647" t="str">
        <f>'DIR1'!BV130</f>
        <v/>
      </c>
      <c r="CS13" s="647" t="str">
        <f>'DIR1'!BW130</f>
        <v/>
      </c>
      <c r="CT13" s="648" t="str">
        <f>'DIR1'!BX130</f>
        <v/>
      </c>
      <c r="CV13" s="655">
        <f t="array" ref="CV13">MAX(IF(ISNUMBER('DIR1'!AZ123:BF123), 'DIR1'!AZ123:BF123))</f>
        <v>39</v>
      </c>
      <c r="CW13" s="656">
        <f t="array" ref="CW13">MAX(IF(ISNUMBER('DIR2'!AZ123:BF123), 'DIR2'!AZ123:BF123))</f>
        <v>24</v>
      </c>
      <c r="CX13" s="657">
        <f t="shared" si="13"/>
        <v>39</v>
      </c>
      <c r="CZ13" s="655">
        <f t="array" ref="CZ13">MAX(IF(ISNUMBER('DIR1'!BI123:BO123), 'DIR1'!BI123:BO123))</f>
        <v>26.299999999999997</v>
      </c>
      <c r="DA13" s="656">
        <f t="array" ref="DA13">MAX(IF(ISNUMBER('DIR2'!BI123:BO123), 'DIR2'!BI123:BO123))</f>
        <v>24.506666666666668</v>
      </c>
      <c r="DB13" s="657">
        <f t="shared" si="14"/>
        <v>26.299999999999997</v>
      </c>
      <c r="DD13" s="745" t="s">
        <v>442</v>
      </c>
    </row>
    <row r="14" spans="2:110" ht="15" customHeight="1" thickBot="1" x14ac:dyDescent="0.3">
      <c r="B14" s="193" t="s">
        <v>358</v>
      </c>
      <c r="C14" s="194"/>
      <c r="D14" s="407" t="s">
        <v>474</v>
      </c>
      <c r="E14" s="412" t="str">
        <f>IF(D14="","undefined","")</f>
        <v/>
      </c>
      <c r="F14" s="160"/>
      <c r="G14" s="207"/>
      <c r="AG14" s="887">
        <f>SUM(AG13:AH13)</f>
        <v>4118</v>
      </c>
      <c r="AH14" s="888"/>
      <c r="AI14" s="877">
        <f>SUM(AI13:AJ13)</f>
        <v>3127</v>
      </c>
      <c r="AJ14" s="878"/>
      <c r="AK14" s="244"/>
      <c r="AL14" s="887">
        <f>SUM(AL13:AM13)</f>
        <v>3637</v>
      </c>
      <c r="AM14" s="888"/>
      <c r="AN14" s="877">
        <f>SUM(AN13:AO13)</f>
        <v>2753</v>
      </c>
      <c r="AO14" s="878"/>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55" t="s">
        <v>386</v>
      </c>
      <c r="BV14" s="855" t="s">
        <v>387</v>
      </c>
      <c r="BY14" s="138"/>
      <c r="BZ14" s="138"/>
      <c r="CA14" s="217">
        <v>10</v>
      </c>
      <c r="CB14" s="217">
        <v>358</v>
      </c>
      <c r="CC14" s="857" t="str">
        <f>TEXT(SUM(CC11:CD11), "####.0")</f>
        <v>673.1</v>
      </c>
      <c r="CD14" s="858"/>
      <c r="CE14" s="138"/>
      <c r="CF14" s="218" t="s">
        <v>153</v>
      </c>
      <c r="CG14" s="222" t="s">
        <v>154</v>
      </c>
      <c r="CH14" s="365" t="s">
        <v>354</v>
      </c>
      <c r="CI14" s="366" t="s">
        <v>208</v>
      </c>
      <c r="CJ14" s="138"/>
      <c r="CK14" s="222" t="s">
        <v>347</v>
      </c>
      <c r="CL14" s="350">
        <f>INDEX(CL5:CL11,MATCH(MAX(CK5:CK11),CK5:CK11,FALSE),1)</f>
        <v>45973</v>
      </c>
      <c r="CM14" s="138"/>
      <c r="CN14" s="646">
        <f>'DIR1'!BR131</f>
        <v>27</v>
      </c>
      <c r="CO14" s="647" t="str">
        <f>'DIR1'!BS131</f>
        <v/>
      </c>
      <c r="CP14" s="647" t="str">
        <f>'DIR1'!BT131</f>
        <v/>
      </c>
      <c r="CQ14" s="647" t="str">
        <f>'DIR1'!BU131</f>
        <v/>
      </c>
      <c r="CR14" s="647" t="str">
        <f>'DIR1'!BV131</f>
        <v/>
      </c>
      <c r="CS14" s="647" t="str">
        <f>'DIR1'!BW131</f>
        <v/>
      </c>
      <c r="CT14" s="648" t="str">
        <f>'DIR1'!BX131</f>
        <v/>
      </c>
      <c r="CV14" s="655">
        <f t="array" ref="CV14">MAX(IF(ISNUMBER('DIR1'!AZ124:BF124), 'DIR1'!AZ124:BF124))</f>
        <v>32</v>
      </c>
      <c r="CW14" s="656">
        <f t="array" ref="CW14">MAX(IF(ISNUMBER('DIR2'!AZ124:BF124), 'DIR2'!AZ124:BF124))</f>
        <v>24</v>
      </c>
      <c r="CX14" s="657">
        <f t="shared" si="13"/>
        <v>32</v>
      </c>
      <c r="CZ14" s="655">
        <f t="array" ref="CZ14">MAX(IF(ISNUMBER('DIR1'!BI124:BO124), 'DIR1'!BI124:BO124))</f>
        <v>27.6</v>
      </c>
      <c r="DA14" s="656">
        <f t="array" ref="DA14">MAX(IF(ISNUMBER('DIR2'!BI124:BO124), 'DIR2'!BI124:BO124))</f>
        <v>25.65</v>
      </c>
      <c r="DB14" s="657">
        <f t="shared" si="14"/>
        <v>27.6</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55"/>
      <c r="BV15" s="855"/>
      <c r="BY15" s="138"/>
      <c r="BZ15" s="138"/>
      <c r="CA15" s="217">
        <v>11</v>
      </c>
      <c r="CB15" s="217">
        <v>389</v>
      </c>
      <c r="CE15" s="138"/>
      <c r="CF15" s="138"/>
      <c r="CG15" s="138"/>
      <c r="CH15" s="297" t="s">
        <v>355</v>
      </c>
      <c r="CI15" s="367" t="s">
        <v>207</v>
      </c>
      <c r="CJ15" s="138"/>
      <c r="CK15" s="138"/>
      <c r="CL15" s="138"/>
      <c r="CM15" s="138"/>
      <c r="CN15" s="646" t="str">
        <f>'DIR1'!BR132</f>
        <v/>
      </c>
      <c r="CO15" s="647" t="str">
        <f>'DIR1'!BS132</f>
        <v/>
      </c>
      <c r="CP15" s="647" t="str">
        <f>'DIR1'!BT132</f>
        <v/>
      </c>
      <c r="CQ15" s="647" t="str">
        <f>'DIR1'!BU132</f>
        <v/>
      </c>
      <c r="CR15" s="647" t="str">
        <f>'DIR1'!BV132</f>
        <v/>
      </c>
      <c r="CS15" s="647" t="str">
        <f>'DIR1'!BW132</f>
        <v/>
      </c>
      <c r="CT15" s="648" t="str">
        <f>'DIR1'!BX132</f>
        <v/>
      </c>
      <c r="CV15" s="655">
        <f t="array" ref="CV15">MAX(IF(ISNUMBER('DIR1'!AZ125:BF125), 'DIR1'!AZ125:BF125))</f>
        <v>25</v>
      </c>
      <c r="CW15" s="656">
        <f t="array" ref="CW15">MAX(IF(ISNUMBER('DIR2'!AZ125:BF125), 'DIR2'!AZ125:BF125))</f>
        <v>29</v>
      </c>
      <c r="CX15" s="657">
        <f t="shared" si="13"/>
        <v>29</v>
      </c>
      <c r="CZ15" s="655">
        <f t="array" ref="CZ15">MAX(IF(ISNUMBER('DIR1'!BI125:BO125), 'DIR1'!BI125:BO125))</f>
        <v>25.844444444444449</v>
      </c>
      <c r="DA15" s="656">
        <f t="array" ref="DA15">MAX(IF(ISNUMBER('DIR2'!BI125:BO125), 'DIR2'!BI125:BO125))</f>
        <v>26.78125</v>
      </c>
      <c r="DB15" s="657">
        <f t="shared" si="14"/>
        <v>26.78125</v>
      </c>
      <c r="DD15" s="745" t="s">
        <v>433</v>
      </c>
    </row>
    <row r="16" spans="2:110" ht="14.25" customHeight="1" thickBot="1" x14ac:dyDescent="0.25">
      <c r="B16" s="196" t="s">
        <v>138</v>
      </c>
      <c r="C16" s="197"/>
      <c r="D16" s="409">
        <v>45992</v>
      </c>
      <c r="E16" s="413" t="str">
        <f>IF(D16="","undefined","")</f>
        <v/>
      </c>
      <c r="AC16" s="300">
        <f>COUNTIF(AI5:AI11, "&gt;0")</f>
        <v>5</v>
      </c>
      <c r="AG16" s="271">
        <f t="shared" ref="AG16:BN16" si="17">AVERAGE(AG5:AG11)</f>
        <v>291.42857142857144</v>
      </c>
      <c r="AH16" s="272">
        <f t="shared" si="17"/>
        <v>296.85714285714283</v>
      </c>
      <c r="AI16" s="255">
        <f t="shared" si="17"/>
        <v>311.8</v>
      </c>
      <c r="AJ16" s="247">
        <f t="shared" si="17"/>
        <v>313.60000000000002</v>
      </c>
      <c r="AK16" s="321"/>
      <c r="AL16" s="322">
        <f t="shared" ref="AL16:AO16" si="18">AVERAGE(AL5:AL11)</f>
        <v>253.42857142857142</v>
      </c>
      <c r="AM16" s="323">
        <f t="shared" si="18"/>
        <v>266.14285714285717</v>
      </c>
      <c r="AN16" s="324">
        <f t="shared" si="18"/>
        <v>269</v>
      </c>
      <c r="AO16" s="325">
        <f t="shared" si="18"/>
        <v>281.60000000000002</v>
      </c>
      <c r="AP16" s="321"/>
      <c r="AQ16" s="244"/>
      <c r="AR16" s="244"/>
      <c r="AS16" s="244"/>
      <c r="AT16" s="248">
        <f t="shared" ref="AT16:AW16" si="19">AVERAGE(AT5:AT11)</f>
        <v>24.62857142857143</v>
      </c>
      <c r="AU16" s="256">
        <f t="shared" si="19"/>
        <v>24.514285714285712</v>
      </c>
      <c r="AV16" s="253">
        <f t="shared" si="19"/>
        <v>24.740000000000002</v>
      </c>
      <c r="AW16" s="302">
        <f t="shared" si="19"/>
        <v>24.640000000000004</v>
      </c>
      <c r="AX16" s="311"/>
      <c r="AY16" s="248">
        <f t="shared" ref="AY16:BB16" si="20">AVERAGE(AY5:AY11)</f>
        <v>24.485714285714288</v>
      </c>
      <c r="AZ16" s="256">
        <f t="shared" si="20"/>
        <v>24.314285714285717</v>
      </c>
      <c r="BA16" s="253">
        <f t="shared" si="20"/>
        <v>24.660000000000004</v>
      </c>
      <c r="BB16" s="302">
        <f t="shared" si="20"/>
        <v>24.52</v>
      </c>
      <c r="BC16" s="311"/>
      <c r="BD16" s="334">
        <f ca="1">OFFSET(BF4, MATCH(BF16, BF5:BF11, 0), -2)</f>
        <v>45973</v>
      </c>
      <c r="BE16" s="335">
        <f ca="1">OFFSET(BF4, MATCH(BF16, BF5:BF11, 0), -1)</f>
        <v>0.45833333333333359</v>
      </c>
      <c r="BF16" s="318">
        <f>MAX(BF5:BF11)</f>
        <v>34.200000000000003</v>
      </c>
      <c r="BG16" s="334">
        <f ca="1">OFFSET(BI4, MATCH(BI16, BI5:BI11, 0), -5)</f>
        <v>45977</v>
      </c>
      <c r="BH16" s="335">
        <f ca="1">OFFSET(BI4, MATCH(BI16, BI5:BI11, 0), -1)</f>
        <v>0.29166666666666663</v>
      </c>
      <c r="BI16" s="253">
        <f>MAX(BI5:BI11)</f>
        <v>34.1</v>
      </c>
      <c r="BJ16" s="336"/>
      <c r="BK16" s="263">
        <f t="shared" si="17"/>
        <v>29.842857142857145</v>
      </c>
      <c r="BL16" s="264">
        <f t="shared" si="17"/>
        <v>29.657142857142862</v>
      </c>
      <c r="BM16" s="254">
        <f t="shared" si="17"/>
        <v>30.080000000000002</v>
      </c>
      <c r="BN16" s="249">
        <f t="shared" si="17"/>
        <v>29.76</v>
      </c>
      <c r="BO16" s="312"/>
      <c r="BP16" s="263">
        <f t="shared" ref="BP16:BS16" si="21">AVERAGE(BP5:BP11)</f>
        <v>29.814285714285717</v>
      </c>
      <c r="BQ16" s="264">
        <f t="shared" si="21"/>
        <v>29.5</v>
      </c>
      <c r="BR16" s="254">
        <f t="shared" si="21"/>
        <v>30.080000000000002</v>
      </c>
      <c r="BS16" s="249">
        <f t="shared" si="21"/>
        <v>29.68</v>
      </c>
      <c r="BU16" s="542">
        <f>AVERAGE(BK5:BL5)</f>
        <v>29.5</v>
      </c>
      <c r="BV16" s="216">
        <f>SUM(AG5:AH5)</f>
        <v>612</v>
      </c>
      <c r="BY16" s="138"/>
      <c r="BZ16" s="138"/>
      <c r="CA16" s="218">
        <v>12</v>
      </c>
      <c r="CB16" s="218">
        <v>415</v>
      </c>
      <c r="CE16" s="138"/>
      <c r="CF16" s="138"/>
      <c r="CG16" s="138"/>
      <c r="CH16" s="138"/>
      <c r="CI16" s="138"/>
      <c r="CJ16" s="138"/>
      <c r="CK16" s="220" t="s">
        <v>363</v>
      </c>
      <c r="CL16" s="376" t="str">
        <f ca="1">MID(D69,FIND("-",D69)+1,FIND(".",D69,4)-FIND("-",D69)-1)</f>
        <v xml:space="preserve">06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32</v>
      </c>
      <c r="CW16" s="656">
        <f t="array" ref="CW16">MAX(IF(ISNUMBER('DIR2'!AZ126:BF126), 'DIR2'!AZ126:BF126))</f>
        <v>33</v>
      </c>
      <c r="CX16" s="657">
        <f t="shared" si="13"/>
        <v>33</v>
      </c>
      <c r="CZ16" s="655">
        <f t="array" ref="CZ16">MAX(IF(ISNUMBER('DIR1'!BI126:BO126), 'DIR1'!BI126:BO126))</f>
        <v>24.895</v>
      </c>
      <c r="DA16" s="656">
        <f t="array" ref="DA16">MAX(IF(ISNUMBER('DIR2'!BI126:BO126), 'DIR2'!BI126:BO126))</f>
        <v>24.060869565217391</v>
      </c>
      <c r="DB16" s="657">
        <f t="shared" si="14"/>
        <v>24.895</v>
      </c>
      <c r="DD16" s="745" t="s">
        <v>444</v>
      </c>
    </row>
    <row r="17" spans="2:108" ht="15" customHeight="1" thickBot="1" x14ac:dyDescent="0.3">
      <c r="B17" s="161"/>
      <c r="AG17" s="887">
        <f>SUM(AG16:AH16)</f>
        <v>588.28571428571422</v>
      </c>
      <c r="AH17" s="888"/>
      <c r="AI17" s="877">
        <f>SUM(AI16:AJ16)</f>
        <v>625.40000000000009</v>
      </c>
      <c r="AJ17" s="878"/>
      <c r="AK17" s="244"/>
      <c r="AL17" s="887">
        <f>SUM(AL16:AM16)</f>
        <v>519.57142857142856</v>
      </c>
      <c r="AM17" s="888"/>
      <c r="AN17" s="877">
        <f>SUM(AN16:AO16)</f>
        <v>550.6</v>
      </c>
      <c r="AO17" s="878"/>
      <c r="AP17" s="244"/>
      <c r="AQ17" s="244"/>
      <c r="AR17" s="244"/>
      <c r="AS17" s="244"/>
      <c r="AT17" s="879">
        <f>AVERAGE(AT16:AU16)</f>
        <v>24.571428571428569</v>
      </c>
      <c r="AU17" s="880"/>
      <c r="AV17" s="881">
        <f>AVERAGE(AV16:AW16)</f>
        <v>24.690000000000005</v>
      </c>
      <c r="AW17" s="882"/>
      <c r="AX17" s="252"/>
      <c r="AY17" s="879">
        <f>AVERAGE(AY16:AZ16)</f>
        <v>24.400000000000002</v>
      </c>
      <c r="AZ17" s="880"/>
      <c r="BA17" s="881">
        <f>AVERAGE(BA16:BB16)</f>
        <v>24.590000000000003</v>
      </c>
      <c r="BB17" s="882"/>
      <c r="BC17" s="252"/>
      <c r="BD17" s="252"/>
      <c r="BE17" s="252"/>
      <c r="BF17" s="252"/>
      <c r="BG17" s="252"/>
      <c r="BH17" s="252"/>
      <c r="BI17" s="252"/>
      <c r="BJ17" s="252"/>
      <c r="BK17" s="885">
        <f>AVERAGE(BK16:BL16)</f>
        <v>29.750000000000004</v>
      </c>
      <c r="BL17" s="886"/>
      <c r="BM17" s="883">
        <f>AVERAGE(BM16:BN16)</f>
        <v>29.92</v>
      </c>
      <c r="BN17" s="884"/>
      <c r="BO17" s="312"/>
      <c r="BP17" s="885">
        <f>AVERAGE(BP16:BQ16)</f>
        <v>29.657142857142858</v>
      </c>
      <c r="BQ17" s="886"/>
      <c r="BR17" s="883">
        <f>AVERAGE(BR16:BS16)</f>
        <v>29.880000000000003</v>
      </c>
      <c r="BS17" s="884"/>
      <c r="BU17" s="543">
        <f t="shared" ref="BU17:BU22" si="22">AVERAGE(BK6:BL6)</f>
        <v>30.15</v>
      </c>
      <c r="BV17" s="217">
        <f t="shared" ref="BV17:BV22" si="23">SUM(AG6:AH6)</f>
        <v>696</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254</v>
      </c>
      <c r="CO17" s="642">
        <f>'DIR1'!B218</f>
        <v>310</v>
      </c>
      <c r="CP17" s="642">
        <f>'DIR1'!B325</f>
        <v>287</v>
      </c>
      <c r="CQ17" s="642">
        <f>'DIR1'!B432</f>
        <v>237</v>
      </c>
      <c r="CR17" s="642">
        <f>'DIR1'!B539</f>
        <v>216</v>
      </c>
      <c r="CS17" s="642">
        <f>'DIR1'!B646</f>
        <v>213</v>
      </c>
      <c r="CT17" s="641">
        <f>'DIR1'!B753</f>
        <v>257</v>
      </c>
      <c r="CV17" s="655">
        <f t="array" ref="CV17">MAX(IF(ISNUMBER('DIR1'!AZ127:BF127), 'DIR1'!AZ127:BF127))</f>
        <v>27</v>
      </c>
      <c r="CW17" s="656">
        <f t="array" ref="CW17">MAX(IF(ISNUMBER('DIR2'!AZ127:BF127), 'DIR2'!AZ127:BF127))</f>
        <v>38</v>
      </c>
      <c r="CX17" s="657">
        <f t="shared" si="13"/>
        <v>38</v>
      </c>
      <c r="CZ17" s="655">
        <f t="array" ref="CZ17">MAX(IF(ISNUMBER('DIR1'!BI127:BO127), 'DIR1'!BI127:BO127))</f>
        <v>24.74814814814815</v>
      </c>
      <c r="DA17" s="656">
        <f t="array" ref="DA17">MAX(IF(ISNUMBER('DIR2'!BI127:BO127), 'DIR2'!BI127:BO127))</f>
        <v>26.285000000000004</v>
      </c>
      <c r="DB17" s="657">
        <f t="shared" si="14"/>
        <v>26.285000000000004</v>
      </c>
      <c r="DD17" s="745" t="s">
        <v>432</v>
      </c>
    </row>
    <row r="18" spans="2:108" ht="30" customHeight="1" thickBot="1" x14ac:dyDescent="0.25">
      <c r="B18" s="871" t="s">
        <v>192</v>
      </c>
      <c r="C18" s="872"/>
      <c r="D18" s="320"/>
      <c r="E18" s="198" t="str">
        <f>IF(C8="ERROR", "Check speed values", "")</f>
        <v/>
      </c>
      <c r="AA18" s="874" t="s">
        <v>322</v>
      </c>
      <c r="AB18" s="875"/>
      <c r="AC18" s="875"/>
      <c r="AD18" s="876"/>
      <c r="AG18" s="227"/>
      <c r="AH18" s="227"/>
      <c r="AI18" s="244"/>
      <c r="AJ18" s="244"/>
      <c r="AQ18" s="143" t="s">
        <v>459</v>
      </c>
      <c r="BU18" s="543">
        <f t="shared" si="22"/>
        <v>30.05</v>
      </c>
      <c r="BV18" s="217">
        <f t="shared" si="23"/>
        <v>666</v>
      </c>
      <c r="CH18" s="369" t="s">
        <v>310</v>
      </c>
      <c r="CI18" s="370" t="str">
        <f ca="1">IFERROR(INDEX(CH8:CH15,MATCH(D12,CI8:CI15,FALSE),1), "X")</f>
        <v>←</v>
      </c>
      <c r="CV18" s="655">
        <f t="array" ref="CV18">MAX(IF(ISNUMBER('DIR1'!AZ128:BF128), 'DIR1'!AZ128:BF128))</f>
        <v>35</v>
      </c>
      <c r="CW18" s="656">
        <f t="array" ref="CW18">MAX(IF(ISNUMBER('DIR2'!AZ128:BF128), 'DIR2'!AZ128:BF128))</f>
        <v>37</v>
      </c>
      <c r="CX18" s="657">
        <f t="shared" si="13"/>
        <v>37</v>
      </c>
      <c r="CZ18" s="655">
        <f t="array" ref="CZ18">MAX(IF(ISNUMBER('DIR1'!BI128:BO128), 'DIR1'!BI128:BO128))</f>
        <v>25.091999999999999</v>
      </c>
      <c r="DA18" s="656">
        <f t="array" ref="DA18">MAX(IF(ISNUMBER('DIR2'!BI128:BO128), 'DIR2'!BI128:BO128))</f>
        <v>24.652173913043477</v>
      </c>
      <c r="DB18" s="657">
        <f t="shared" si="14"/>
        <v>25.091999999999999</v>
      </c>
      <c r="DD18" s="745" t="s">
        <v>445</v>
      </c>
    </row>
    <row r="19" spans="2:108" ht="15" customHeight="1" thickBot="1" x14ac:dyDescent="0.3">
      <c r="B19" s="161"/>
      <c r="AG19" s="859" t="s">
        <v>334</v>
      </c>
      <c r="AH19" s="860"/>
      <c r="AI19" s="860"/>
      <c r="AJ19" s="861"/>
      <c r="AK19" s="226"/>
      <c r="AL19" s="226"/>
      <c r="AM19" s="226"/>
      <c r="AN19" s="226"/>
      <c r="AO19" s="226"/>
      <c r="AP19" s="226"/>
      <c r="AQ19" s="759">
        <f>IF($AE5 &lt;&gt; "WKND", AQ5,"")</f>
        <v>293</v>
      </c>
      <c r="AR19" s="760">
        <f>IF($AE5 &lt;&gt; "WKND", AR5,"")</f>
        <v>303</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30</v>
      </c>
      <c r="BV19" s="217">
        <f t="shared" si="23"/>
        <v>572</v>
      </c>
      <c r="CA19" s="852" t="s">
        <v>458</v>
      </c>
      <c r="CB19" s="853"/>
      <c r="CC19" s="853"/>
      <c r="CD19" s="854"/>
      <c r="CK19" s="546">
        <f>IFERROR(IF(D8 &lt; "45", (5 + D8), (10 + D8)), "ERROR")</f>
        <v>35</v>
      </c>
      <c r="CN19" s="546" t="str">
        <f ca="1">"PV2 "&amp;CI18</f>
        <v>PV2 ←</v>
      </c>
      <c r="CV19" s="655">
        <f t="array" ref="CV19">MAX(IF(ISNUMBER('DIR1'!AZ129:BF129), 'DIR1'!AZ129:BF129))</f>
        <v>22</v>
      </c>
      <c r="CW19" s="656">
        <f t="array" ref="CW19">MAX(IF(ISNUMBER('DIR2'!AZ129:BF129), 'DIR2'!AZ129:BF129))</f>
        <v>30</v>
      </c>
      <c r="CX19" s="657">
        <f t="shared" si="13"/>
        <v>30</v>
      </c>
      <c r="CZ19" s="655">
        <f t="array" ref="CZ19">MAX(IF(ISNUMBER('DIR1'!BI129:BO129), 'DIR1'!BI129:BO129))</f>
        <v>26.425000000000001</v>
      </c>
      <c r="DA19" s="656">
        <f t="array" ref="DA19">MAX(IF(ISNUMBER('DIR2'!BI129:BO129), 'DIR2'!BI129:BO129))</f>
        <v>26.216666666666669</v>
      </c>
      <c r="DB19" s="657">
        <f t="shared" si="14"/>
        <v>26.425000000000001</v>
      </c>
      <c r="DD19" s="744"/>
    </row>
    <row r="20" spans="2:108" ht="15" customHeight="1" thickBot="1" x14ac:dyDescent="0.25">
      <c r="B20" s="866" t="s">
        <v>257</v>
      </c>
      <c r="C20" s="867"/>
      <c r="D20" s="868" t="str">
        <f ca="1">REPLACE(LEFT(CELL("filename",A1),FIND("]",CELL("filename",A1))-1),1,FIND("[",CELL("filename",A1)),"")</f>
        <v>25356-06 . Church Rd WICKHAM BISHOPS . 11 NOV 2025 (ATC).xlsx</v>
      </c>
      <c r="E20" s="869"/>
      <c r="AK20" s="226"/>
      <c r="AL20" s="226"/>
      <c r="AM20" s="226"/>
      <c r="AN20" s="226"/>
      <c r="AO20" s="226"/>
      <c r="AP20" s="226"/>
      <c r="AQ20" s="761">
        <f t="shared" ref="AQ20:AR25" si="24">IF($AE6 &lt;&gt; "WKND", AQ6,"")</f>
        <v>345</v>
      </c>
      <c r="AR20" s="762">
        <f t="shared" si="24"/>
        <v>332</v>
      </c>
      <c r="AS20" s="226"/>
      <c r="AT20" s="228"/>
      <c r="AU20" s="228"/>
      <c r="AV20" s="228"/>
      <c r="AW20" s="228"/>
      <c r="AX20" s="226"/>
      <c r="AY20" s="226"/>
      <c r="AZ20" s="226"/>
      <c r="BA20" s="226"/>
      <c r="BB20" s="226"/>
      <c r="BC20" s="226"/>
      <c r="BD20" s="226"/>
      <c r="BE20" s="226"/>
      <c r="BF20" s="226"/>
      <c r="BG20" s="226"/>
      <c r="BH20" s="226"/>
      <c r="BI20" s="226"/>
      <c r="BJ20" s="226"/>
      <c r="BK20" s="673">
        <f>MAX('DIR1'!BR107:BX108)</f>
        <v>31.6</v>
      </c>
      <c r="BL20" s="672">
        <f>MAX('DIR2'!BR107:BX108)</f>
        <v>31.080000000000002</v>
      </c>
      <c r="BM20" s="226"/>
      <c r="BN20" s="228"/>
      <c r="BO20" s="226"/>
      <c r="BQ20" s="226"/>
      <c r="BR20" s="226"/>
      <c r="BS20" s="226"/>
      <c r="BU20" s="543">
        <f t="shared" si="22"/>
        <v>29.45</v>
      </c>
      <c r="BV20" s="217">
        <f t="shared" si="23"/>
        <v>503</v>
      </c>
      <c r="CC20" s="855" t="s">
        <v>277</v>
      </c>
      <c r="CD20" s="855" t="s">
        <v>278</v>
      </c>
      <c r="CI20" s="743" t="str">
        <f>IFERROR( INDEX( CI22:CI29, MATCH( D11, CI8:CI15, FALSE ), 1 ), "X" )</f>
        <v>E-</v>
      </c>
      <c r="CV20" s="655">
        <f t="array" ref="CV20">MAX(IF(ISNUMBER('DIR1'!AZ130:BF130), 'DIR1'!AZ130:BF130))</f>
        <v>30</v>
      </c>
      <c r="CW20" s="656">
        <f t="array" ref="CW20">MAX(IF(ISNUMBER('DIR2'!AZ130:BF130), 'DIR2'!AZ130:BF130))</f>
        <v>38</v>
      </c>
      <c r="CX20" s="657">
        <f t="shared" si="13"/>
        <v>38</v>
      </c>
      <c r="CZ20" s="655">
        <f t="array" ref="CZ20">MAX(IF(ISNUMBER('DIR1'!BI130:BO130), 'DIR1'!BI130:BO130))</f>
        <v>25.625</v>
      </c>
      <c r="DA20" s="656">
        <f t="array" ref="DA20">MAX(IF(ISNUMBER('DIR2'!BI130:BO130), 'DIR2'!BI130:BO130))</f>
        <v>26.157894736842099</v>
      </c>
      <c r="DB20" s="657">
        <f t="shared" si="14"/>
        <v>26.157894736842099</v>
      </c>
    </row>
    <row r="21" spans="2:108" ht="15" customHeight="1" thickBot="1" x14ac:dyDescent="0.3">
      <c r="C21" s="161"/>
      <c r="D21" s="130"/>
      <c r="AF21" s="273"/>
      <c r="AG21" s="873" t="s">
        <v>298</v>
      </c>
      <c r="AH21" s="873" t="s">
        <v>299</v>
      </c>
      <c r="AI21" s="873" t="s">
        <v>300</v>
      </c>
      <c r="AJ21" s="873" t="s">
        <v>301</v>
      </c>
      <c r="AK21" s="244"/>
      <c r="AL21" s="873" t="s">
        <v>365</v>
      </c>
      <c r="AM21" s="873" t="s">
        <v>366</v>
      </c>
      <c r="AN21" s="244"/>
      <c r="AO21" s="244"/>
      <c r="AP21" s="244"/>
      <c r="AQ21" s="761">
        <f t="shared" si="24"/>
        <v>317</v>
      </c>
      <c r="AR21" s="762">
        <f t="shared" si="24"/>
        <v>319</v>
      </c>
      <c r="AS21" s="244"/>
      <c r="AT21" s="228"/>
      <c r="AU21" s="228"/>
      <c r="BK21" s="674">
        <f>MAX(BK20:BL20)</f>
        <v>31.6</v>
      </c>
      <c r="BU21" s="543">
        <f t="shared" si="22"/>
        <v>29.200000000000003</v>
      </c>
      <c r="BV21" s="217">
        <f t="shared" si="23"/>
        <v>488</v>
      </c>
      <c r="CC21" s="855"/>
      <c r="CD21" s="855"/>
      <c r="CI21" s="744" t="str">
        <f ca="1">IFERROR( INDEX( CI22:CI29, MATCH( D12, CI8:CI15, FALSE ), 1 ), "X" )</f>
        <v>W-</v>
      </c>
      <c r="CK21" s="704" t="s">
        <v>37</v>
      </c>
      <c r="CN21" s="643" t="str">
        <f>'DIR2'!BR122</f>
        <v/>
      </c>
      <c r="CO21" s="644" t="str">
        <f>'DIR2'!BS122</f>
        <v/>
      </c>
      <c r="CP21" s="644" t="str">
        <f>'DIR2'!BT122</f>
        <v/>
      </c>
      <c r="CQ21" s="644" t="str">
        <f>'DIR2'!BU122</f>
        <v/>
      </c>
      <c r="CR21" s="644" t="str">
        <f>'DIR2'!BV122</f>
        <v/>
      </c>
      <c r="CS21" s="644" t="str">
        <f>'DIR2'!BW122</f>
        <v/>
      </c>
      <c r="CT21" s="645" t="str">
        <f>'DIR2'!BX122</f>
        <v/>
      </c>
      <c r="CV21" s="655">
        <f t="array" ref="CV21">MAX(IF(ISNUMBER('DIR1'!AZ131:BF131), 'DIR1'!AZ131:BF131))</f>
        <v>27</v>
      </c>
      <c r="CW21" s="656">
        <f t="array" ref="CW21">MAX(IF(ISNUMBER('DIR2'!AZ131:BF131), 'DIR2'!AZ131:BF131))</f>
        <v>47</v>
      </c>
      <c r="CX21" s="657">
        <f t="shared" si="13"/>
        <v>47</v>
      </c>
      <c r="CZ21" s="655">
        <f t="array" ref="CZ21">MAX(IF(ISNUMBER('DIR1'!BI131:BO131), 'DIR1'!BI131:BO131))</f>
        <v>26.374074074074073</v>
      </c>
      <c r="DA21" s="656">
        <f t="array" ref="DA21">MAX(IF(ISNUMBER('DIR2'!BI131:BO131), 'DIR2'!BI131:BO131))</f>
        <v>27.418750000000003</v>
      </c>
      <c r="DB21" s="657">
        <f t="shared" si="14"/>
        <v>27.418750000000003</v>
      </c>
    </row>
    <row r="22" spans="2:108" ht="15.75" thickBot="1" x14ac:dyDescent="0.3">
      <c r="C22" s="161"/>
      <c r="D22" s="130"/>
      <c r="AF22" s="273"/>
      <c r="AG22" s="873"/>
      <c r="AH22" s="873"/>
      <c r="AI22" s="873"/>
      <c r="AJ22" s="873"/>
      <c r="AK22" s="244"/>
      <c r="AL22" s="873"/>
      <c r="AM22" s="873"/>
      <c r="AQ22" s="761">
        <f t="shared" si="24"/>
        <v>261</v>
      </c>
      <c r="AR22" s="762">
        <f t="shared" si="24"/>
        <v>289</v>
      </c>
      <c r="AS22" s="244"/>
      <c r="AT22" s="228"/>
      <c r="AU22" s="228"/>
      <c r="BU22" s="544">
        <f t="shared" si="22"/>
        <v>29.9</v>
      </c>
      <c r="BV22" s="218">
        <f t="shared" si="23"/>
        <v>581</v>
      </c>
      <c r="CC22" s="224">
        <f>AVERAGE(AQ19:AQ25)</f>
        <v>299.39999999999998</v>
      </c>
      <c r="CD22" s="224">
        <f>AVERAGE(AR19:AR25)</f>
        <v>305.2</v>
      </c>
      <c r="CI22" s="745" t="s">
        <v>422</v>
      </c>
      <c r="CK22" s="705" t="s">
        <v>39</v>
      </c>
      <c r="CN22" s="646" t="str">
        <f>'DIR2'!BR123</f>
        <v/>
      </c>
      <c r="CO22" s="647" t="str">
        <f>'DIR2'!BS123</f>
        <v/>
      </c>
      <c r="CP22" s="647" t="str">
        <f>'DIR2'!BT123</f>
        <v/>
      </c>
      <c r="CQ22" s="647" t="str">
        <f>'DIR2'!BU123</f>
        <v/>
      </c>
      <c r="CR22" s="647" t="str">
        <f>'DIR2'!BV123</f>
        <v/>
      </c>
      <c r="CS22" s="647" t="str">
        <f>'DIR2'!BW123</f>
        <v/>
      </c>
      <c r="CT22" s="648" t="str">
        <f>'DIR2'!BX123</f>
        <v/>
      </c>
      <c r="CV22" s="655">
        <f t="array" ref="CV22">MAX(IF(ISNUMBER('DIR1'!AZ132:BF132), 'DIR1'!AZ132:BF132))</f>
        <v>17</v>
      </c>
      <c r="CW22" s="656">
        <f t="array" ref="CW22">MAX(IF(ISNUMBER('DIR2'!AZ132:BF132), 'DIR2'!AZ132:BF132))</f>
        <v>45</v>
      </c>
      <c r="CX22" s="657">
        <f t="shared" si="13"/>
        <v>45</v>
      </c>
      <c r="CZ22" s="655">
        <f t="array" ref="CZ22">MAX(IF(ISNUMBER('DIR1'!BI132:BO132), 'DIR1'!BI132:BO132))</f>
        <v>27.588888888888889</v>
      </c>
      <c r="DA22" s="656">
        <f t="array" ref="DA22">MAX(IF(ISNUMBER('DIR2'!BI132:BO132), 'DIR2'!BI132:BO132))</f>
        <v>27.099999999999998</v>
      </c>
      <c r="DB22" s="657">
        <f t="shared" si="14"/>
        <v>27.588888888888889</v>
      </c>
    </row>
    <row r="23" spans="2:108" ht="15" x14ac:dyDescent="0.25">
      <c r="C23" s="161"/>
      <c r="D23" s="130"/>
      <c r="AE23" s="273">
        <f t="shared" ref="AE23:AE29" si="25">AD5</f>
        <v>45972</v>
      </c>
      <c r="AF23" s="273"/>
      <c r="AG23" s="280">
        <f>'DIR1'!AE114</f>
        <v>45</v>
      </c>
      <c r="AH23" s="281">
        <f>'DIR2'!AE114</f>
        <v>30</v>
      </c>
      <c r="AI23" s="242">
        <f t="shared" ref="AI23:AJ29" si="26">IF($AE5&lt;&gt;"WKND", AG23, "")</f>
        <v>45</v>
      </c>
      <c r="AJ23" s="241">
        <f t="shared" si="26"/>
        <v>30</v>
      </c>
      <c r="AK23" s="244"/>
      <c r="AL23" s="417" t="s">
        <v>367</v>
      </c>
      <c r="AM23" s="390" t="s">
        <v>367</v>
      </c>
      <c r="AQ23" s="761" t="str">
        <f t="shared" si="24"/>
        <v/>
      </c>
      <c r="AR23" s="762" t="str">
        <f t="shared" si="24"/>
        <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t="str">
        <f>'DIR2'!BT124</f>
        <v/>
      </c>
      <c r="CQ23" s="647" t="str">
        <f>'DIR2'!BU124</f>
        <v/>
      </c>
      <c r="CR23" s="647" t="str">
        <f>'DIR2'!BV124</f>
        <v/>
      </c>
      <c r="CS23" s="647" t="str">
        <f>'DIR2'!BW124</f>
        <v/>
      </c>
      <c r="CT23" s="648" t="str">
        <f>'DIR2'!BX124</f>
        <v/>
      </c>
      <c r="CV23" s="655">
        <f t="array" ref="CV23">MAX(IF(ISNUMBER('DIR1'!AZ133:BF133), 'DIR1'!AZ133:BF133))</f>
        <v>20</v>
      </c>
      <c r="CW23" s="656">
        <f t="array" ref="CW23">MAX(IF(ISNUMBER('DIR2'!AZ133:BF133), 'DIR2'!AZ133:BF133))</f>
        <v>25</v>
      </c>
      <c r="CX23" s="657">
        <f t="shared" si="13"/>
        <v>25</v>
      </c>
      <c r="CZ23" s="655">
        <f t="array" ref="CZ23">MAX(IF(ISNUMBER('DIR1'!BI133:BO133), 'DIR1'!BI133:BO133))</f>
        <v>26.84545454545454</v>
      </c>
      <c r="DA23" s="656">
        <f t="array" ref="DA23">MAX(IF(ISNUMBER('DIR2'!BI133:BO133), 'DIR2'!BI133:BO133))</f>
        <v>28.576470588235292</v>
      </c>
      <c r="DB23" s="657">
        <f t="shared" si="14"/>
        <v>28.576470588235292</v>
      </c>
    </row>
    <row r="24" spans="2:108" ht="15" x14ac:dyDescent="0.25">
      <c r="C24" s="161"/>
      <c r="D24" s="130"/>
      <c r="AE24" s="273">
        <f t="shared" si="25"/>
        <v>45973</v>
      </c>
      <c r="AF24" s="273"/>
      <c r="AG24" s="282">
        <f>'DIR1'!AE221</f>
        <v>54</v>
      </c>
      <c r="AH24" s="283">
        <f>'DIR2'!AE221</f>
        <v>57</v>
      </c>
      <c r="AI24" s="244">
        <f t="shared" si="26"/>
        <v>54</v>
      </c>
      <c r="AJ24" s="243">
        <f t="shared" si="26"/>
        <v>57</v>
      </c>
      <c r="AK24" s="244"/>
      <c r="AL24" s="394">
        <f>MAX('DIR1'!CU11:CU59)</f>
        <v>10.8</v>
      </c>
      <c r="AM24" s="393">
        <f>MAX('DIR2'!CU11:CU59)</f>
        <v>6.8</v>
      </c>
      <c r="AQ24" s="761" t="str">
        <f t="shared" si="24"/>
        <v/>
      </c>
      <c r="AR24" s="762" t="str">
        <f t="shared" si="24"/>
        <v/>
      </c>
      <c r="AS24" s="244"/>
      <c r="CC24" s="228" t="s">
        <v>279</v>
      </c>
      <c r="CD24" s="228" t="s">
        <v>280</v>
      </c>
      <c r="CI24" s="745" t="s">
        <v>424</v>
      </c>
      <c r="CK24" s="705" t="s">
        <v>43</v>
      </c>
      <c r="CN24" s="646" t="str">
        <f>'DIR2'!BR125</f>
        <v/>
      </c>
      <c r="CO24" s="647" t="str">
        <f>'DIR2'!BS125</f>
        <v/>
      </c>
      <c r="CP24" s="647" t="str">
        <f>'DIR2'!BT125</f>
        <v/>
      </c>
      <c r="CQ24" s="647" t="str">
        <f>'DIR2'!BU125</f>
        <v/>
      </c>
      <c r="CR24" s="647">
        <f>'DIR2'!BV125</f>
        <v>28</v>
      </c>
      <c r="CS24" s="647" t="str">
        <f>'DIR2'!BW125</f>
        <v/>
      </c>
      <c r="CT24" s="648" t="str">
        <f>'DIR2'!BX125</f>
        <v/>
      </c>
      <c r="CV24" s="655">
        <f t="array" ref="CV24">MAX(IF(ISNUMBER('DIR1'!AZ134:BF134), 'DIR1'!AZ134:BF134))</f>
        <v>9</v>
      </c>
      <c r="CW24" s="656">
        <f t="array" ref="CW24">MAX(IF(ISNUMBER('DIR2'!AZ134:BF134), 'DIR2'!AZ134:BF134))</f>
        <v>15</v>
      </c>
      <c r="CX24" s="657">
        <f t="shared" si="13"/>
        <v>15</v>
      </c>
      <c r="CZ24" s="655">
        <f t="array" ref="CZ24">MAX(IF(ISNUMBER('DIR1'!BI134:BO134), 'DIR1'!BI134:BO134))</f>
        <v>32.799999999999997</v>
      </c>
      <c r="DA24" s="656">
        <f t="array" ref="DA24">MAX(IF(ISNUMBER('DIR2'!BI134:BO134), 'DIR2'!BI134:BO134))</f>
        <v>28.966666666666669</v>
      </c>
      <c r="DB24" s="657">
        <f t="shared" si="14"/>
        <v>32.799999999999997</v>
      </c>
    </row>
    <row r="25" spans="2:108" ht="15" x14ac:dyDescent="0.25">
      <c r="C25" s="161"/>
      <c r="D25" s="130"/>
      <c r="AE25" s="273">
        <f t="shared" si="25"/>
        <v>45974</v>
      </c>
      <c r="AF25" s="273"/>
      <c r="AG25" s="282">
        <f>'DIR1'!AE328</f>
        <v>51</v>
      </c>
      <c r="AH25" s="283">
        <f>'DIR2'!AE328</f>
        <v>51</v>
      </c>
      <c r="AI25" s="244">
        <f t="shared" si="26"/>
        <v>51</v>
      </c>
      <c r="AJ25" s="243">
        <f t="shared" si="26"/>
        <v>51</v>
      </c>
      <c r="AK25" s="244"/>
      <c r="AL25" s="391">
        <f ca="1">OFFSET('DIR1'!CU10, MATCH(config!AL24, 'DIR1'!CU11:CU59, 0), 1)</f>
        <v>0.35416666666666674</v>
      </c>
      <c r="AM25" s="392">
        <f ca="1">OFFSET('DIR2'!CU10, MATCH(config!AM24, 'DIR2'!CU11:CU59, 0), 1)</f>
        <v>0.50000000000000033</v>
      </c>
      <c r="AQ25" s="763">
        <f t="shared" si="24"/>
        <v>281</v>
      </c>
      <c r="AR25" s="764">
        <f t="shared" si="24"/>
        <v>283</v>
      </c>
      <c r="AS25" s="244"/>
      <c r="CC25" s="225">
        <f>VLOOKUP(MONTH(D6),CA5:CB16,2)*CC22</f>
        <v>116466.59999999999</v>
      </c>
      <c r="CD25" s="225">
        <f>VLOOKUP(MONTH(D6),CA5:CB16,2)*CD22</f>
        <v>118722.79999999999</v>
      </c>
      <c r="CI25" s="745" t="s">
        <v>425</v>
      </c>
      <c r="CK25" s="705" t="s">
        <v>44</v>
      </c>
      <c r="CN25" s="646" t="str">
        <f>'DIR2'!BR126</f>
        <v/>
      </c>
      <c r="CO25" s="647" t="str">
        <f>'DIR2'!BS126</f>
        <v/>
      </c>
      <c r="CP25" s="647" t="str">
        <f>'DIR2'!BT126</f>
        <v/>
      </c>
      <c r="CQ25" s="647" t="str">
        <f>'DIR2'!BU126</f>
        <v/>
      </c>
      <c r="CR25" s="647" t="str">
        <f>'DIR2'!BV126</f>
        <v/>
      </c>
      <c r="CS25" s="647" t="str">
        <f>'DIR2'!BW126</f>
        <v/>
      </c>
      <c r="CT25" s="648" t="str">
        <f>'DIR2'!BX126</f>
        <v/>
      </c>
      <c r="CV25" s="655">
        <f t="array" ref="CV25">MAX(IF(ISNUMBER('DIR1'!AZ135:BF135), 'DIR1'!AZ135:BF135))</f>
        <v>7</v>
      </c>
      <c r="CW25" s="656">
        <f t="array" ref="CW25">MAX(IF(ISNUMBER('DIR2'!AZ135:BF135), 'DIR2'!AZ135:BF135))</f>
        <v>10</v>
      </c>
      <c r="CX25" s="657">
        <f t="shared" si="13"/>
        <v>10</v>
      </c>
      <c r="CZ25" s="655">
        <f t="array" ref="CZ25">MAX(IF(ISNUMBER('DIR1'!BI135:BO135), 'DIR1'!BI135:BO135))</f>
        <v>30.833333333333332</v>
      </c>
      <c r="DA25" s="656">
        <f t="array" ref="DA25">MAX(IF(ISNUMBER('DIR2'!BI135:BO135), 'DIR2'!BI135:BO135))</f>
        <v>27.875</v>
      </c>
      <c r="DB25" s="657">
        <f t="shared" si="14"/>
        <v>30.833333333333332</v>
      </c>
    </row>
    <row r="26" spans="2:108" ht="15" x14ac:dyDescent="0.25">
      <c r="C26" s="161"/>
      <c r="D26" s="130"/>
      <c r="AE26" s="273">
        <f t="shared" si="25"/>
        <v>45975</v>
      </c>
      <c r="AF26" s="273"/>
      <c r="AG26" s="282">
        <f>'DIR1'!AE435</f>
        <v>39</v>
      </c>
      <c r="AH26" s="283">
        <f>'DIR2'!AE435</f>
        <v>44</v>
      </c>
      <c r="AI26" s="244">
        <f t="shared" si="26"/>
        <v>39</v>
      </c>
      <c r="AJ26" s="243">
        <f t="shared" si="26"/>
        <v>44</v>
      </c>
      <c r="AK26" s="244"/>
      <c r="AL26" s="391">
        <f ca="1">AL25+TIME(0,15,0)</f>
        <v>0.36458333333333343</v>
      </c>
      <c r="AM26" s="392">
        <f ca="1">AM25+TIME(0,15,0)</f>
        <v>0.51041666666666696</v>
      </c>
      <c r="AQ26" s="244"/>
      <c r="AR26" s="244"/>
      <c r="AS26" s="244"/>
      <c r="CC26" s="138"/>
      <c r="CD26" s="138"/>
      <c r="CI26" s="745" t="s">
        <v>426</v>
      </c>
      <c r="CK26" s="705" t="s">
        <v>46</v>
      </c>
      <c r="CN26" s="646" t="str">
        <f>'DIR2'!BR127</f>
        <v/>
      </c>
      <c r="CO26" s="647" t="str">
        <f>'DIR2'!BS127</f>
        <v/>
      </c>
      <c r="CP26" s="647">
        <f>'DIR2'!BT127</f>
        <v>25.5</v>
      </c>
      <c r="CQ26" s="647" t="str">
        <f>'DIR2'!BU127</f>
        <v/>
      </c>
      <c r="CR26" s="647" t="str">
        <f>'DIR2'!BV127</f>
        <v/>
      </c>
      <c r="CS26" s="647">
        <f>'DIR2'!BW127</f>
        <v>27.049999999999997</v>
      </c>
      <c r="CT26" s="648" t="str">
        <f>'DIR2'!BX127</f>
        <v/>
      </c>
      <c r="CV26" s="655">
        <f t="array" ref="CV26">MAX(IF(ISNUMBER('DIR1'!AZ136:BF136), 'DIR1'!AZ136:BF136))</f>
        <v>5</v>
      </c>
      <c r="CW26" s="656">
        <f t="array" ref="CW26">MAX(IF(ISNUMBER('DIR2'!AZ136:BF136), 'DIR2'!AZ136:BF136))</f>
        <v>6</v>
      </c>
      <c r="CX26" s="657">
        <f t="shared" si="13"/>
        <v>6</v>
      </c>
      <c r="CZ26" s="655">
        <f t="array" ref="CZ26">MAX(IF(ISNUMBER('DIR1'!BI136:BO136), 'DIR1'!BI136:BO136))</f>
        <v>32.6</v>
      </c>
      <c r="DA26" s="656">
        <f t="array" ref="DA26">MAX(IF(ISNUMBER('DIR2'!BI136:BO136), 'DIR2'!BI136:BO136))</f>
        <v>26.549999999999997</v>
      </c>
      <c r="DB26" s="657">
        <f t="shared" si="14"/>
        <v>32.6</v>
      </c>
    </row>
    <row r="27" spans="2:108" ht="15" x14ac:dyDescent="0.25">
      <c r="C27" s="161"/>
      <c r="D27" s="130"/>
      <c r="AE27" s="273">
        <f t="shared" si="25"/>
        <v>45976</v>
      </c>
      <c r="AF27" s="273"/>
      <c r="AG27" s="282">
        <f>'DIR1'!AE542</f>
        <v>27</v>
      </c>
      <c r="AH27" s="283">
        <f>'DIR2'!AE542</f>
        <v>31</v>
      </c>
      <c r="AI27" s="244" t="str">
        <f t="shared" si="26"/>
        <v/>
      </c>
      <c r="AJ27" s="243" t="str">
        <f t="shared" si="26"/>
        <v/>
      </c>
      <c r="AK27" s="244"/>
      <c r="AL27" s="418" t="s">
        <v>368</v>
      </c>
      <c r="AM27" s="419" t="s">
        <v>368</v>
      </c>
      <c r="AQ27" s="244"/>
      <c r="AR27" s="244"/>
      <c r="AS27" s="244"/>
      <c r="CC27" s="228" t="s">
        <v>460</v>
      </c>
      <c r="CD27" s="228" t="s">
        <v>461</v>
      </c>
      <c r="CI27" s="745" t="s">
        <v>427</v>
      </c>
      <c r="CK27" s="705" t="s">
        <v>48</v>
      </c>
      <c r="CN27" s="646" t="str">
        <f>'DIR2'!BR128</f>
        <v/>
      </c>
      <c r="CO27" s="647">
        <f>'DIR2'!BS128</f>
        <v>28.4</v>
      </c>
      <c r="CP27" s="647" t="str">
        <f>'DIR2'!BT128</f>
        <v/>
      </c>
      <c r="CQ27" s="647" t="str">
        <f>'DIR2'!BU128</f>
        <v/>
      </c>
      <c r="CR27" s="647" t="str">
        <f>'DIR2'!BV128</f>
        <v/>
      </c>
      <c r="CS27" s="647">
        <f>'DIR2'!BW128</f>
        <v>30.1</v>
      </c>
      <c r="CT27" s="648">
        <f>'DIR2'!BX128</f>
        <v>25.9</v>
      </c>
      <c r="CV27" s="655">
        <f t="array" ref="CV27">MAX(IF(ISNUMBER('DIR1'!AZ137:BF137), 'DIR1'!AZ137:BF137))</f>
        <v>6</v>
      </c>
      <c r="CW27" s="656">
        <f t="array" ref="CW27">MAX(IF(ISNUMBER('DIR2'!AZ137:BF137), 'DIR2'!AZ137:BF137))</f>
        <v>6</v>
      </c>
      <c r="CX27" s="657">
        <f t="shared" si="13"/>
        <v>6</v>
      </c>
      <c r="CZ27" s="655">
        <f t="array" ref="CZ27">MAX(IF(ISNUMBER('DIR1'!BI137:BO137), 'DIR1'!BI137:BO137))</f>
        <v>30.6</v>
      </c>
      <c r="DA27" s="656">
        <f t="array" ref="DA27">MAX(IF(ISNUMBER('DIR2'!BI137:BO137), 'DIR2'!BI137:BO137))</f>
        <v>34.6</v>
      </c>
      <c r="DB27" s="657">
        <f t="shared" si="14"/>
        <v>34.6</v>
      </c>
    </row>
    <row r="28" spans="2:108" ht="15" x14ac:dyDescent="0.25">
      <c r="C28" s="161"/>
      <c r="D28" s="130"/>
      <c r="AE28" s="273">
        <f t="shared" si="25"/>
        <v>45977</v>
      </c>
      <c r="AF28" s="273"/>
      <c r="AG28" s="282">
        <f>'DIR1'!AE649</f>
        <v>27</v>
      </c>
      <c r="AH28" s="283">
        <f>'DIR2'!AE649</f>
        <v>31</v>
      </c>
      <c r="AI28" s="244" t="str">
        <f t="shared" si="26"/>
        <v/>
      </c>
      <c r="AJ28" s="243" t="str">
        <f t="shared" si="26"/>
        <v/>
      </c>
      <c r="AL28" s="394">
        <f>MAX('DIR1'!CU60:CU106)</f>
        <v>7.4</v>
      </c>
      <c r="AM28" s="395">
        <f>MAX('DIR2'!CU60:CU106)</f>
        <v>12.6</v>
      </c>
      <c r="CC28" s="225">
        <f>CC25/CA17</f>
        <v>355.62320610687021</v>
      </c>
      <c r="CD28" s="225">
        <f>CD25/CA17</f>
        <v>362.51236641221368</v>
      </c>
      <c r="CI28" s="745" t="s">
        <v>428</v>
      </c>
      <c r="CK28" s="705" t="s">
        <v>50</v>
      </c>
      <c r="CN28" s="646" t="str">
        <f>'DIR2'!BR129</f>
        <v/>
      </c>
      <c r="CO28" s="647">
        <f>'DIR2'!BS129</f>
        <v>31.75</v>
      </c>
      <c r="CP28" s="647" t="str">
        <f>'DIR2'!BT129</f>
        <v/>
      </c>
      <c r="CQ28" s="647">
        <f>'DIR2'!BU129</f>
        <v>31.9</v>
      </c>
      <c r="CR28" s="647" t="str">
        <f>'DIR2'!BV129</f>
        <v/>
      </c>
      <c r="CS28" s="647" t="str">
        <f>'DIR2'!BW129</f>
        <v/>
      </c>
      <c r="CT28" s="648">
        <f>'DIR2'!BX129</f>
        <v>29.7</v>
      </c>
      <c r="CV28" s="658">
        <f t="array" ref="CV28">MAX(IF(ISNUMBER('DIR1'!AZ138:BF138), 'DIR1'!AZ138:BF138))</f>
        <v>2</v>
      </c>
      <c r="CW28" s="659">
        <f t="array" ref="CW28">MAX(IF(ISNUMBER('DIR2'!AZ138:BF138), 'DIR2'!AZ138:BF138))</f>
        <v>5</v>
      </c>
      <c r="CX28" s="660">
        <f t="shared" si="13"/>
        <v>5</v>
      </c>
      <c r="CZ28" s="658">
        <f t="array" ref="CZ28">MAX(IF(ISNUMBER('DIR1'!BI138:BO138), 'DIR1'!BI138:BO138))</f>
        <v>25</v>
      </c>
      <c r="DA28" s="659">
        <f t="array" ref="DA28">MAX(IF(ISNUMBER('DIR2'!BI138:BO138), 'DIR2'!BI138:BO138))</f>
        <v>34.1</v>
      </c>
      <c r="DB28" s="660">
        <f t="shared" si="14"/>
        <v>34.1</v>
      </c>
    </row>
    <row r="29" spans="2:108" ht="15.75" thickBot="1" x14ac:dyDescent="0.3">
      <c r="C29" s="161"/>
      <c r="D29" s="130"/>
      <c r="AE29" s="273">
        <f t="shared" si="25"/>
        <v>45978</v>
      </c>
      <c r="AF29" s="273"/>
      <c r="AG29" s="284">
        <f>'DIR1'!AE756</f>
        <v>49</v>
      </c>
      <c r="AH29" s="285">
        <f>'DIR2'!AE756</f>
        <v>37</v>
      </c>
      <c r="AI29" s="246">
        <f t="shared" si="26"/>
        <v>49</v>
      </c>
      <c r="AJ29" s="245">
        <f t="shared" si="26"/>
        <v>37</v>
      </c>
      <c r="AL29" s="391">
        <f ca="1">OFFSET('DIR1'!CU59, MATCH(config!AL28, 'DIR1'!CU60:CU106, 0), 1)</f>
        <v>0.64583333333333315</v>
      </c>
      <c r="AM29" s="392">
        <f ca="1">OFFSET('DIR2'!CU59, MATCH(config!AM28, 'DIR2'!CU60:CU106, 0), 1)</f>
        <v>0.67708333333333304</v>
      </c>
      <c r="CC29" s="138"/>
      <c r="CD29" s="138"/>
      <c r="CI29" s="744" t="s">
        <v>429</v>
      </c>
      <c r="CK29" s="705" t="s">
        <v>51</v>
      </c>
      <c r="CN29" s="646">
        <f>'DIR2'!BR130</f>
        <v>28.2</v>
      </c>
      <c r="CO29" s="647" t="str">
        <f>'DIR2'!BS130</f>
        <v/>
      </c>
      <c r="CP29" s="647" t="str">
        <f>'DIR2'!BT130</f>
        <v/>
      </c>
      <c r="CQ29" s="647">
        <f>'DIR2'!BU130</f>
        <v>30</v>
      </c>
      <c r="CR29" s="647" t="str">
        <f>'DIR2'!BV130</f>
        <v/>
      </c>
      <c r="CS29" s="647" t="str">
        <f>'DIR2'!BW130</f>
        <v/>
      </c>
      <c r="CT29" s="648">
        <f>'DIR2'!BX130</f>
        <v>28</v>
      </c>
      <c r="CV29" s="639"/>
    </row>
    <row r="30" spans="2:108" ht="15.75" thickBot="1" x14ac:dyDescent="0.3">
      <c r="C30" s="161"/>
      <c r="D30" s="130"/>
      <c r="AE30" s="273" t="s">
        <v>307</v>
      </c>
      <c r="AG30" s="218">
        <f>SUM(AG23:AG29)</f>
        <v>292</v>
      </c>
      <c r="AH30" s="218">
        <f>SUM(AH23:AH29)</f>
        <v>281</v>
      </c>
      <c r="AI30" s="219">
        <f>SUM(AI23:AI29)</f>
        <v>238</v>
      </c>
      <c r="AJ30" s="219">
        <f>SUM(AJ23:AJ29)</f>
        <v>219</v>
      </c>
      <c r="AL30" s="396">
        <f ca="1">AL29+TIME(0,15,0)</f>
        <v>0.65624999999999978</v>
      </c>
      <c r="AM30" s="397">
        <f ca="1">AM29+TIME(0,15,0)</f>
        <v>0.68749999999999967</v>
      </c>
      <c r="CC30" s="856" t="s">
        <v>462</v>
      </c>
      <c r="CD30" s="856"/>
      <c r="CK30" s="705" t="s">
        <v>53</v>
      </c>
      <c r="CN30" s="646">
        <f>'DIR2'!BR131</f>
        <v>29.5</v>
      </c>
      <c r="CO30" s="647">
        <f>'DIR2'!BS131</f>
        <v>30.049999999999997</v>
      </c>
      <c r="CP30" s="647">
        <f>'DIR2'!BT131</f>
        <v>28.6</v>
      </c>
      <c r="CQ30" s="647">
        <f>'DIR2'!BU131</f>
        <v>31.75</v>
      </c>
      <c r="CR30" s="647" t="str">
        <f>'DIR2'!BV131</f>
        <v/>
      </c>
      <c r="CS30" s="647" t="str">
        <f>'DIR2'!BW131</f>
        <v/>
      </c>
      <c r="CT30" s="648">
        <f>'DIR2'!BX131</f>
        <v>30.2</v>
      </c>
      <c r="CV30" s="639"/>
    </row>
    <row r="31" spans="2:108" ht="15" customHeight="1" x14ac:dyDescent="0.25">
      <c r="C31" s="161"/>
      <c r="D31" s="130"/>
      <c r="AE31" s="273"/>
      <c r="AG31" s="890">
        <f>SUM(AG30:AH30)</f>
        <v>573</v>
      </c>
      <c r="AH31" s="890"/>
      <c r="AI31" s="890">
        <f>SUM(AI30:AJ30)</f>
        <v>457</v>
      </c>
      <c r="AJ31" s="890"/>
      <c r="AK31" s="226"/>
      <c r="AL31" s="226"/>
      <c r="AM31" s="226"/>
      <c r="AN31" s="226"/>
      <c r="AO31" s="226"/>
      <c r="AP31" s="226"/>
      <c r="AQ31" s="226"/>
      <c r="AR31" s="226"/>
      <c r="AS31" s="226"/>
      <c r="CC31" s="857" t="str">
        <f>TEXT(SUM(CC28:CD28), "####.0")</f>
        <v>718.1</v>
      </c>
      <c r="CD31" s="858"/>
      <c r="CK31" s="705" t="s">
        <v>55</v>
      </c>
      <c r="CN31" s="646">
        <f>'DIR2'!BR132</f>
        <v>32.5</v>
      </c>
      <c r="CO31" s="647" t="str">
        <f>'DIR2'!BS132</f>
        <v/>
      </c>
      <c r="CP31" s="647">
        <f>'DIR2'!BT132</f>
        <v>34.9</v>
      </c>
      <c r="CQ31" s="647" t="str">
        <f>'DIR2'!BU132</f>
        <v/>
      </c>
      <c r="CR31" s="647" t="str">
        <f>'DIR2'!BV132</f>
        <v/>
      </c>
      <c r="CS31" s="647" t="str">
        <f>'DIR2'!BW132</f>
        <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f>'DIR2'!BR133</f>
        <v>29.2</v>
      </c>
      <c r="CO32" s="650" t="str">
        <f>'DIR2'!BS133</f>
        <v/>
      </c>
      <c r="CP32" s="650" t="str">
        <f>'DIR2'!BT133</f>
        <v/>
      </c>
      <c r="CQ32" s="650" t="str">
        <f>'DIR2'!BU133</f>
        <v/>
      </c>
      <c r="CR32" s="650" t="str">
        <f>'DIR2'!BV133</f>
        <v/>
      </c>
      <c r="CS32" s="650" t="str">
        <f>'DIR2'!BW133</f>
        <v/>
      </c>
      <c r="CT32" s="651" t="str">
        <f>'DIR2'!BX133</f>
        <v/>
      </c>
      <c r="CV32" s="639"/>
    </row>
    <row r="33" spans="2:100" ht="15" x14ac:dyDescent="0.25">
      <c r="B33" s="137"/>
      <c r="D33" s="131"/>
      <c r="E33" s="136" t="s">
        <v>155</v>
      </c>
      <c r="AF33" s="273"/>
      <c r="AG33" s="859" t="s">
        <v>252</v>
      </c>
      <c r="AH33" s="860"/>
      <c r="AI33" s="860"/>
      <c r="AJ33" s="861"/>
      <c r="AK33" s="287"/>
      <c r="AL33" s="287"/>
      <c r="AM33" s="287"/>
      <c r="AN33" s="287"/>
      <c r="AO33" s="287"/>
      <c r="AP33" s="287"/>
      <c r="AQ33" s="287"/>
      <c r="AR33" s="287"/>
      <c r="AS33" s="287"/>
      <c r="CK33" s="705" t="s">
        <v>58</v>
      </c>
      <c r="CN33" s="640">
        <f>'DIR2'!B111</f>
        <v>277</v>
      </c>
      <c r="CO33" s="642">
        <f>'DIR2'!B218</f>
        <v>302</v>
      </c>
      <c r="CP33" s="642">
        <f>'DIR2'!B325</f>
        <v>295</v>
      </c>
      <c r="CQ33" s="642">
        <f>'DIR2'!B432</f>
        <v>267</v>
      </c>
      <c r="CR33" s="642">
        <f>'DIR2'!B539</f>
        <v>224</v>
      </c>
      <c r="CS33" s="642">
        <f>'DIR2'!B646</f>
        <v>231</v>
      </c>
      <c r="CT33" s="641">
        <f>'DIR2'!B753</f>
        <v>267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45972</v>
      </c>
      <c r="AF36" s="273"/>
      <c r="AG36" s="290">
        <f t="shared" ref="AG36:AH42" si="28">AG23/AG5</f>
        <v>0.1490066225165563</v>
      </c>
      <c r="AH36" s="291">
        <f t="shared" si="28"/>
        <v>9.6774193548387094E-2</v>
      </c>
      <c r="AI36" s="286">
        <f t="shared" ref="AI36:AJ42" si="29">IF($AE5&lt;&gt;"WKND", AG36, "")</f>
        <v>0.1490066225165563</v>
      </c>
      <c r="AJ36" s="276">
        <f t="shared" si="29"/>
        <v>9.6774193548387094E-2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45973</v>
      </c>
      <c r="AF37" s="273"/>
      <c r="AG37" s="292">
        <f t="shared" si="28"/>
        <v>0.15041782729805014</v>
      </c>
      <c r="AH37" s="293">
        <f t="shared" si="28"/>
        <v>0.16913946587537093</v>
      </c>
      <c r="AI37" s="287">
        <f t="shared" si="29"/>
        <v>0.15041782729805014</v>
      </c>
      <c r="AJ37" s="277">
        <f t="shared" si="29"/>
        <v>0.16913946587537093</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45974</v>
      </c>
      <c r="AF38" s="273"/>
      <c r="AG38" s="292">
        <f t="shared" si="28"/>
        <v>0.15178571428571427</v>
      </c>
      <c r="AH38" s="293">
        <f t="shared" si="28"/>
        <v>0.15454545454545454</v>
      </c>
      <c r="AI38" s="287">
        <f t="shared" si="29"/>
        <v>0.15178571428571427</v>
      </c>
      <c r="AJ38" s="277">
        <f t="shared" si="29"/>
        <v>0.15454545454545454</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45975</v>
      </c>
      <c r="AF39" s="138"/>
      <c r="AG39" s="292">
        <f t="shared" si="28"/>
        <v>0.14285714285714285</v>
      </c>
      <c r="AH39" s="293">
        <f t="shared" si="28"/>
        <v>0.14715719063545152</v>
      </c>
      <c r="AI39" s="287">
        <f t="shared" si="29"/>
        <v>0.14285714285714285</v>
      </c>
      <c r="AJ39" s="277">
        <f t="shared" si="29"/>
        <v>0.14715719063545152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45976</v>
      </c>
      <c r="AG40" s="292">
        <f>AG27/AG9</f>
        <v>0.10887096774193548</v>
      </c>
      <c r="AH40" s="293">
        <f t="shared" si="28"/>
        <v>0.12156862745098039</v>
      </c>
      <c r="AI40" s="287" t="str">
        <f t="shared" si="29"/>
        <v/>
      </c>
      <c r="AJ40" s="277" t="str">
        <f t="shared" si="29"/>
        <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45977</v>
      </c>
      <c r="AG41" s="292">
        <f t="shared" si="28"/>
        <v>0.11587982832618025</v>
      </c>
      <c r="AH41" s="293">
        <f t="shared" si="28"/>
        <v>0.12156862745098039</v>
      </c>
      <c r="AI41" s="287" t="str">
        <f t="shared" si="29"/>
        <v/>
      </c>
      <c r="AJ41" s="277" t="str">
        <f t="shared" si="29"/>
        <v/>
      </c>
      <c r="CK41" s="705" t="s">
        <v>72</v>
      </c>
    </row>
    <row r="42" spans="2:100" ht="15.75" thickBot="1" x14ac:dyDescent="0.3">
      <c r="B42" s="168"/>
      <c r="D42" s="134"/>
      <c r="E42" s="134"/>
      <c r="F42" s="134"/>
      <c r="G42" s="212"/>
      <c r="H42" s="212"/>
      <c r="I42" s="135"/>
      <c r="AE42" s="273">
        <f t="shared" si="27"/>
        <v>45978</v>
      </c>
      <c r="AG42" s="294">
        <f t="shared" si="28"/>
        <v>0.16955017301038061</v>
      </c>
      <c r="AH42" s="295">
        <f t="shared" si="28"/>
        <v>0.12671232876712329</v>
      </c>
      <c r="AI42" s="288">
        <f t="shared" si="29"/>
        <v>0.16955017301038061</v>
      </c>
      <c r="AJ42" s="278">
        <f t="shared" si="29"/>
        <v>0.12671232876712329</v>
      </c>
      <c r="CK42" s="705" t="s">
        <v>74</v>
      </c>
    </row>
    <row r="43" spans="2:100" ht="15" x14ac:dyDescent="0.25">
      <c r="B43" s="126"/>
      <c r="D43" s="134"/>
      <c r="E43" s="126"/>
      <c r="F43" s="212"/>
      <c r="G43" s="212"/>
      <c r="H43" s="212"/>
      <c r="I43" s="135"/>
      <c r="AE43" s="138" t="s">
        <v>335</v>
      </c>
      <c r="AG43" s="289">
        <f>AG30/AG13</f>
        <v>0.14313725490196078</v>
      </c>
      <c r="AH43" s="289">
        <f>AH30/AH13</f>
        <v>0.13522617901828682</v>
      </c>
      <c r="AI43" s="279">
        <f>AI30/AI13</f>
        <v>0.15266196279666452</v>
      </c>
      <c r="AJ43" s="279">
        <f>AJ30/AJ13</f>
        <v>0.13966836734693877</v>
      </c>
      <c r="CK43" s="705" t="s">
        <v>76</v>
      </c>
    </row>
    <row r="44" spans="2:100" ht="15" x14ac:dyDescent="0.25">
      <c r="B44" s="126"/>
      <c r="D44" s="134"/>
      <c r="E44" s="126"/>
      <c r="F44" s="134"/>
      <c r="G44" s="212"/>
      <c r="H44" s="212"/>
      <c r="I44" s="135"/>
      <c r="AG44" s="870">
        <f>AVERAGE(AG43:AH43)</f>
        <v>0.1391817169601238</v>
      </c>
      <c r="AH44" s="870"/>
      <c r="AI44" s="870">
        <f>AVERAGE(AI43:AJ43)</f>
        <v>0.14616516507180166</v>
      </c>
      <c r="AJ44" s="87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45978</v>
      </c>
      <c r="AH46" s="347">
        <f ca="1">OFFSET(AH35, MATCH(MAX(AH36:AH42), AH36:AH42, 0), -3)</f>
        <v>45973</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14.3% E-bound and 13.5% W-bound were above the 30mph speed limit. </v>
      </c>
    </row>
    <row r="49" spans="2:9" ht="15" x14ac:dyDescent="0.25">
      <c r="D49" s="134"/>
      <c r="E49" s="126"/>
      <c r="F49" s="134"/>
      <c r="G49" s="212"/>
      <c r="H49" s="212"/>
      <c r="I49" s="135"/>
    </row>
    <row r="54" spans="2:9" ht="15" customHeight="1" x14ac:dyDescent="0.2">
      <c r="B54" s="865" t="s">
        <v>244</v>
      </c>
      <c r="C54" s="865"/>
      <c r="D54" s="201" t="str">
        <f ca="1">IF(D3&lt;&gt;"",LEFT(D3,5)&amp;"-"&amp;TRIM(MID(D4,4,20)),"UNKNOWN")</f>
        <v>25356-06</v>
      </c>
    </row>
    <row r="55" spans="2:9" ht="15" customHeight="1" x14ac:dyDescent="0.2">
      <c r="B55" s="864" t="s">
        <v>245</v>
      </c>
      <c r="C55" s="864"/>
      <c r="D55" s="126" t="str">
        <f>IF(F11=F12,"ERROR","ATC")</f>
        <v>ATC</v>
      </c>
    </row>
    <row r="56" spans="2:9" ht="15" customHeight="1" x14ac:dyDescent="0.2">
      <c r="B56" s="864" t="s">
        <v>246</v>
      </c>
      <c r="C56" s="864"/>
      <c r="D56" s="126" t="str">
        <f>IF(D6="","DD MMM YYYY",TEXT(D6,"YYYY-MM-DD"))</f>
        <v>2025-11-11</v>
      </c>
    </row>
    <row r="57" spans="2:9" ht="15" customHeight="1" x14ac:dyDescent="0.2">
      <c r="B57" s="864" t="s">
        <v>137</v>
      </c>
      <c r="C57" s="864"/>
      <c r="D57" s="126" t="str">
        <f>IF(D14&lt;&gt;"",LEFT(D14, 6)&amp;", "&amp;RIGHT(D14, 6),"EASTING, NORTHING")</f>
        <v>583700, 212083</v>
      </c>
    </row>
    <row r="58" spans="2:9" ht="15" customHeight="1" x14ac:dyDescent="0.2">
      <c r="B58" s="864" t="s">
        <v>251</v>
      </c>
      <c r="C58" s="864"/>
      <c r="D58" s="126" t="str">
        <f>IFERROR(LEFT(D15,FIND(",",D15)-1)&amp;", "&amp;RIGHT(D15,(LEN(D15)-FIND(",",D15)-1)),"LAT, LNG")</f>
        <v>51.777258, 0.661440</v>
      </c>
    </row>
    <row r="59" spans="2:9" ht="15" customHeight="1" x14ac:dyDescent="0.2">
      <c r="B59" s="864" t="s">
        <v>161</v>
      </c>
      <c r="C59" s="864"/>
      <c r="D59" s="126" t="str">
        <f>IF(D5&lt;&gt;"",SUBSTITUTE(D5,"'",""),"NO DATA")</f>
        <v>Church Rd, Wickham Bishops</v>
      </c>
    </row>
    <row r="60" spans="2:9" ht="15" customHeight="1" x14ac:dyDescent="0.2">
      <c r="B60" s="168" t="s">
        <v>431</v>
      </c>
      <c r="C60" s="168"/>
      <c r="D60" s="126" t="str">
        <f>IF(D9&lt;&gt;"",SUBSTITUTE(D9,"'",""),"NO DATA")</f>
        <v>MALDON</v>
      </c>
    </row>
    <row r="61" spans="2:9" ht="15" customHeight="1" x14ac:dyDescent="0.2">
      <c r="B61" s="864" t="s">
        <v>453</v>
      </c>
      <c r="C61" s="864"/>
      <c r="D61" s="126" t="str">
        <f>IFERROR( TEXT(CC14, "#,##.0"), "NO DATA")</f>
        <v>673.1</v>
      </c>
    </row>
    <row r="62" spans="2:9" ht="15" customHeight="1" x14ac:dyDescent="0.2">
      <c r="B62" s="168" t="s">
        <v>454</v>
      </c>
      <c r="C62" s="168"/>
      <c r="D62" s="126" t="str">
        <f>IF( SUMMARY!I16 &lt; "1", "NO DATA", SUMMARY!I16 )</f>
        <v>588.3</v>
      </c>
    </row>
    <row r="63" spans="2:9" ht="15" customHeight="1" x14ac:dyDescent="0.2">
      <c r="B63" s="168" t="s">
        <v>455</v>
      </c>
      <c r="C63" s="168"/>
      <c r="D63" s="126" t="str">
        <f>IFERROR( SUMMARY!I21, "NO DATA" )</f>
        <v>625.4</v>
      </c>
    </row>
    <row r="64" spans="2:9" ht="15" customHeight="1" x14ac:dyDescent="0.2">
      <c r="B64" s="862" t="s">
        <v>456</v>
      </c>
      <c r="C64" s="862"/>
      <c r="D64" s="422">
        <f>AT17</f>
        <v>24.571428571428569</v>
      </c>
    </row>
    <row r="65" spans="2:4" ht="15" customHeight="1" x14ac:dyDescent="0.2">
      <c r="B65" s="416" t="s">
        <v>457</v>
      </c>
      <c r="C65" s="416"/>
      <c r="D65" s="422">
        <f>BK17</f>
        <v>29.750000000000004</v>
      </c>
    </row>
    <row r="66" spans="2:4" ht="15" customHeight="1" x14ac:dyDescent="0.2">
      <c r="B66" s="416" t="s">
        <v>252</v>
      </c>
      <c r="C66" s="416"/>
      <c r="D66" s="422">
        <f>IFERROR( ROUND( AG44*100, 1 ), "NO DATA" )</f>
        <v>13.9</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adj. church. The survey recorded 7 days data with a total of 2,040 E-bound and 2,078 W-bound vehicles (49.5% / 50.5% split). 14.3% E-bound and 13.5% W-bound were above the 30mph speed limit. </v>
      </c>
    </row>
    <row r="69" spans="2:4" ht="15" customHeight="1" x14ac:dyDescent="0.2">
      <c r="B69" s="863" t="s">
        <v>257</v>
      </c>
      <c r="C69" s="863"/>
      <c r="D69" s="202" t="str">
        <f ca="1">LEFT(D20, LEN(D20)-5)</f>
        <v>25356-06 . Church Rd WICKHAM BISHOPS . 11 NOV 2025 (ATC)</v>
      </c>
    </row>
  </sheetData>
  <sheetProtection algorithmName="SHA-512" hashValue="phjQ1U4s1Nxw6Cv3ttpr/r63UzaA7oXw2PeSjHAKE5eebqezhQc6t9MtW7hE9Z/58/DsHi/j9KcZstkvlEH75Q==" saltValue="VgpqDRUXuysutjDKuN7idQ=="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headerFooter>
    <oddHeader>&amp;L&amp;"Aptos"&amp;10&amp;K000000 PUBLIC&amp;1#_x000D_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CCDE7B-7044-44F9-A402-13E7586E0329}"/>
</file>

<file path=customXml/itemProps2.xml><?xml version="1.0" encoding="utf-8"?>
<ds:datastoreItem xmlns:ds="http://schemas.openxmlformats.org/officeDocument/2006/customXml" ds:itemID="{1BA6B122-608B-49B5-AE17-D00F6617A294}"/>
</file>

<file path=customXml/itemProps3.xml><?xml version="1.0" encoding="utf-8"?>
<ds:datastoreItem xmlns:ds="http://schemas.openxmlformats.org/officeDocument/2006/customXml" ds:itemID="{231CFF59-75E8-4951-BE62-D43090E3C9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2025-12-01T12:55:34Z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51b614-dfeb-4722-815b-719fa0f39753_Enabled">
    <vt:lpwstr>true</vt:lpwstr>
  </property>
  <property fmtid="{D5CDD505-2E9C-101B-9397-08002B2CF9AE}" pid="3" name="MSIP_Label_9951b614-dfeb-4722-815b-719fa0f39753_SetDate">
    <vt:lpwstr>2025-12-01T12:50:44Z</vt:lpwstr>
  </property>
  <property fmtid="{D5CDD505-2E9C-101B-9397-08002B2CF9AE}" pid="4" name="MSIP_Label_9951b614-dfeb-4722-815b-719fa0f39753_Method">
    <vt:lpwstr>Privileged</vt:lpwstr>
  </property>
  <property fmtid="{D5CDD505-2E9C-101B-9397-08002B2CF9AE}" pid="5" name="MSIP_Label_9951b614-dfeb-4722-815b-719fa0f39753_Name">
    <vt:lpwstr>Public</vt:lpwstr>
  </property>
  <property fmtid="{D5CDD505-2E9C-101B-9397-08002B2CF9AE}" pid="6" name="MSIP_Label_9951b614-dfeb-4722-815b-719fa0f39753_SiteId">
    <vt:lpwstr>3dc65392-05ea-42d9-8fd8-dcd8c68bf5bd</vt:lpwstr>
  </property>
  <property fmtid="{D5CDD505-2E9C-101B-9397-08002B2CF9AE}" pid="7" name="MSIP_Label_9951b614-dfeb-4722-815b-719fa0f39753_ActionId">
    <vt:lpwstr>e65567de-23e3-4be0-84fe-85c742d3e3a7</vt:lpwstr>
  </property>
  <property fmtid="{D5CDD505-2E9C-101B-9397-08002B2CF9AE}" pid="8" name="MSIP_Label_9951b614-dfeb-4722-815b-719fa0f39753_ContentBits">
    <vt:lpwstr>1</vt:lpwstr>
  </property>
  <property fmtid="{D5CDD505-2E9C-101B-9397-08002B2CF9AE}" pid="9" name="MSIP_Label_9951b614-dfeb-4722-815b-719fa0f39753_Tag">
    <vt:lpwstr>10, 0, 1, 1</vt:lpwstr>
  </property>
  <property fmtid="{D5CDD505-2E9C-101B-9397-08002B2CF9AE}" pid="10" name="ContentTypeId">
    <vt:lpwstr>0x0101002B8042DB3DC72F4EBB8EE50700BEF9C7</vt:lpwstr>
  </property>
</Properties>
</file>